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ink/ink1.xml" ContentType="application/inkml+xml"/>
  <Override PartName="/xl/drawings/drawing5.xml" ContentType="application/vnd.openxmlformats-officedocument.drawing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27"/>
  <workbookPr/>
  <mc:AlternateContent xmlns:mc="http://schemas.openxmlformats.org/markup-compatibility/2006">
    <mc:Choice Requires="x15">
      <x15ac:absPath xmlns:x15ac="http://schemas.microsoft.com/office/spreadsheetml/2010/11/ac" url="/Volumes/Crucial 4TB/.CloudStorage/Data/Dropbox/01 Auto &amp; Motorrad/"/>
    </mc:Choice>
  </mc:AlternateContent>
  <xr:revisionPtr revIDLastSave="0" documentId="13_ncr:1_{14433D2B-36F2-EC47-A7C6-D13F11FCDA83}" xr6:coauthVersionLast="47" xr6:coauthVersionMax="47" xr10:uidLastSave="{00000000-0000-0000-0000-000000000000}"/>
  <bookViews>
    <workbookView xWindow="1300" yWindow="600" windowWidth="27360" windowHeight="17500" xr2:uid="{00000000-000D-0000-FFFF-FFFF00000000}"/>
  </bookViews>
  <sheets>
    <sheet name="Elektromotorrad" sheetId="4" r:id="rId1"/>
    <sheet name="S85 RWD" sheetId="3" r:id="rId2"/>
    <sheet name="Model-X" sheetId="2" r:id="rId3"/>
    <sheet name="E-Golf" sheetId="1" r:id="rId4"/>
    <sheet name="Fz-Werte" sheetId="5" r:id="rId5"/>
  </sheet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2" i="4" l="1"/>
  <c r="H19" i="4"/>
  <c r="I19" i="4"/>
  <c r="L19" i="4"/>
  <c r="J19" i="4"/>
  <c r="M19" i="4"/>
  <c r="H18" i="4"/>
  <c r="I18" i="4"/>
  <c r="J18" i="4"/>
  <c r="M18" i="4"/>
  <c r="H17" i="4"/>
  <c r="I17" i="4"/>
  <c r="J17" i="4"/>
  <c r="M17" i="4"/>
  <c r="H16" i="4"/>
  <c r="I16" i="4"/>
  <c r="J16" i="4"/>
  <c r="H15" i="4"/>
  <c r="I15" i="4"/>
  <c r="J15" i="4"/>
  <c r="M15" i="4"/>
  <c r="H14" i="4"/>
  <c r="I14" i="4"/>
  <c r="J14" i="4"/>
  <c r="H13" i="4"/>
  <c r="I13" i="4"/>
  <c r="L13" i="4"/>
  <c r="J13" i="4"/>
  <c r="M13" i="4"/>
  <c r="N13" i="4"/>
  <c r="O13" i="4"/>
  <c r="P13" i="4"/>
  <c r="H12" i="4"/>
  <c r="I12" i="4"/>
  <c r="L12" i="4"/>
  <c r="J12" i="4"/>
  <c r="M12" i="4"/>
  <c r="N12" i="4"/>
  <c r="O12" i="4"/>
  <c r="P12" i="4"/>
  <c r="H11" i="4"/>
  <c r="I11" i="4"/>
  <c r="L11" i="4"/>
  <c r="J11" i="4"/>
  <c r="K11" i="4"/>
  <c r="H10" i="4"/>
  <c r="I10" i="4"/>
  <c r="J10" i="4"/>
  <c r="M10" i="4"/>
  <c r="H9" i="4"/>
  <c r="I9" i="4"/>
  <c r="J9" i="4"/>
  <c r="H8" i="4"/>
  <c r="I8" i="4"/>
  <c r="L8" i="4"/>
  <c r="J8" i="4"/>
  <c r="M8" i="4"/>
  <c r="N8" i="4"/>
  <c r="O8" i="4"/>
  <c r="P8" i="4"/>
  <c r="H7" i="4"/>
  <c r="I7" i="4"/>
  <c r="J7" i="4"/>
  <c r="M7" i="4"/>
  <c r="H6" i="4"/>
  <c r="I6" i="4"/>
  <c r="J6" i="4"/>
  <c r="M6" i="4"/>
  <c r="C22" i="3"/>
  <c r="H19" i="3"/>
  <c r="I19" i="3"/>
  <c r="J19" i="3"/>
  <c r="M19" i="3"/>
  <c r="H18" i="3"/>
  <c r="J18" i="3"/>
  <c r="H17" i="3"/>
  <c r="I17" i="3"/>
  <c r="L17" i="3"/>
  <c r="J17" i="3"/>
  <c r="M17" i="3"/>
  <c r="N17" i="3"/>
  <c r="O17" i="3"/>
  <c r="P17" i="3"/>
  <c r="H16" i="3"/>
  <c r="I16" i="3"/>
  <c r="L16" i="3"/>
  <c r="N16" i="3"/>
  <c r="O16" i="3"/>
  <c r="P16" i="3"/>
  <c r="J16" i="3"/>
  <c r="M16" i="3"/>
  <c r="H15" i="3"/>
  <c r="I15" i="3"/>
  <c r="J15" i="3"/>
  <c r="M15" i="3"/>
  <c r="H14" i="3"/>
  <c r="I14" i="3"/>
  <c r="J14" i="3"/>
  <c r="M14" i="3"/>
  <c r="H13" i="3"/>
  <c r="I13" i="3"/>
  <c r="J13" i="3"/>
  <c r="M13" i="3"/>
  <c r="H12" i="3"/>
  <c r="I12" i="3"/>
  <c r="L12" i="3"/>
  <c r="J12" i="3"/>
  <c r="K12" i="3"/>
  <c r="H11" i="3"/>
  <c r="I11" i="3"/>
  <c r="J11" i="3"/>
  <c r="M11" i="3"/>
  <c r="H10" i="3"/>
  <c r="J10" i="3"/>
  <c r="H9" i="3"/>
  <c r="I9" i="3"/>
  <c r="L9" i="3"/>
  <c r="J9" i="3"/>
  <c r="M9" i="3"/>
  <c r="N9" i="3"/>
  <c r="O9" i="3"/>
  <c r="P9" i="3"/>
  <c r="H8" i="3"/>
  <c r="I8" i="3"/>
  <c r="L8" i="3"/>
  <c r="J8" i="3"/>
  <c r="M8" i="3"/>
  <c r="K8" i="3"/>
  <c r="H7" i="3"/>
  <c r="I7" i="3"/>
  <c r="J7" i="3"/>
  <c r="M7" i="3"/>
  <c r="H6" i="3"/>
  <c r="I6" i="3"/>
  <c r="K6" i="3"/>
  <c r="L6" i="3"/>
  <c r="N6" i="3"/>
  <c r="O6" i="3"/>
  <c r="P6" i="3"/>
  <c r="R6" i="3"/>
  <c r="J6" i="3"/>
  <c r="M6" i="3"/>
  <c r="C22" i="2"/>
  <c r="H19" i="2"/>
  <c r="J19" i="2"/>
  <c r="H18" i="2"/>
  <c r="I18" i="2"/>
  <c r="L18" i="2"/>
  <c r="J18" i="2"/>
  <c r="M18" i="2"/>
  <c r="N18" i="2"/>
  <c r="O18" i="2"/>
  <c r="P18" i="2"/>
  <c r="R18" i="2"/>
  <c r="Q18" i="2"/>
  <c r="K18" i="2"/>
  <c r="H17" i="2"/>
  <c r="I17" i="2"/>
  <c r="L17" i="2"/>
  <c r="J17" i="2"/>
  <c r="K17" i="2"/>
  <c r="H16" i="2"/>
  <c r="I16" i="2"/>
  <c r="J16" i="2"/>
  <c r="M16" i="2"/>
  <c r="H15" i="2"/>
  <c r="I15" i="2"/>
  <c r="K15" i="2"/>
  <c r="L15" i="2"/>
  <c r="N15" i="2"/>
  <c r="O15" i="2"/>
  <c r="P15" i="2"/>
  <c r="R15" i="2"/>
  <c r="J15" i="2"/>
  <c r="M15" i="2"/>
  <c r="H14" i="2"/>
  <c r="I14" i="2"/>
  <c r="J14" i="2"/>
  <c r="M14" i="2"/>
  <c r="H13" i="2"/>
  <c r="I13" i="2"/>
  <c r="L13" i="2"/>
  <c r="J13" i="2"/>
  <c r="K13" i="2"/>
  <c r="H12" i="2"/>
  <c r="I12" i="2"/>
  <c r="J12" i="2"/>
  <c r="M12" i="2"/>
  <c r="H11" i="2"/>
  <c r="I11" i="2"/>
  <c r="J11" i="2"/>
  <c r="M11" i="2"/>
  <c r="H10" i="2"/>
  <c r="I10" i="2"/>
  <c r="L10" i="2"/>
  <c r="N10" i="2"/>
  <c r="O10" i="2"/>
  <c r="P10" i="2"/>
  <c r="J10" i="2"/>
  <c r="M10" i="2"/>
  <c r="H9" i="2"/>
  <c r="I9" i="2"/>
  <c r="K9" i="2"/>
  <c r="L9" i="2"/>
  <c r="J9" i="2"/>
  <c r="H8" i="2"/>
  <c r="I8" i="2"/>
  <c r="J8" i="2"/>
  <c r="M8" i="2"/>
  <c r="H7" i="2"/>
  <c r="I7" i="2"/>
  <c r="K7" i="2"/>
  <c r="L7" i="2"/>
  <c r="J7" i="2"/>
  <c r="M7" i="2"/>
  <c r="H6" i="2"/>
  <c r="I6" i="2"/>
  <c r="J6" i="2"/>
  <c r="M6" i="2"/>
  <c r="C22" i="1"/>
  <c r="J19" i="1"/>
  <c r="H19" i="1"/>
  <c r="M19" i="1"/>
  <c r="I19" i="1"/>
  <c r="J18" i="1"/>
  <c r="H18" i="1"/>
  <c r="J17" i="1"/>
  <c r="H17" i="1"/>
  <c r="J16" i="1"/>
  <c r="H16" i="1"/>
  <c r="I16" i="1"/>
  <c r="J15" i="1"/>
  <c r="H15" i="1"/>
  <c r="I15" i="1"/>
  <c r="L15" i="1"/>
  <c r="M15" i="1"/>
  <c r="J14" i="1"/>
  <c r="M14" i="1"/>
  <c r="H14" i="1"/>
  <c r="I14" i="1"/>
  <c r="K14" i="1"/>
  <c r="J13" i="1"/>
  <c r="M13" i="1"/>
  <c r="H13" i="1"/>
  <c r="I13" i="1"/>
  <c r="J12" i="1"/>
  <c r="H12" i="1"/>
  <c r="I12" i="1"/>
  <c r="K12" i="1"/>
  <c r="M12" i="1"/>
  <c r="J11" i="1"/>
  <c r="H11" i="1"/>
  <c r="I11" i="1"/>
  <c r="M11" i="1"/>
  <c r="J10" i="1"/>
  <c r="M10" i="1"/>
  <c r="H10" i="1"/>
  <c r="I10" i="1"/>
  <c r="K10" i="1"/>
  <c r="L10" i="1"/>
  <c r="N10" i="1"/>
  <c r="O10" i="1"/>
  <c r="P10" i="1"/>
  <c r="J9" i="1"/>
  <c r="M9" i="1"/>
  <c r="H9" i="1"/>
  <c r="I9" i="1"/>
  <c r="K9" i="1"/>
  <c r="J8" i="1"/>
  <c r="H8" i="1"/>
  <c r="I8" i="1"/>
  <c r="K8" i="1"/>
  <c r="M8" i="1"/>
  <c r="L8" i="1"/>
  <c r="N8" i="1"/>
  <c r="O8" i="1"/>
  <c r="P8" i="1"/>
  <c r="R8" i="1"/>
  <c r="J7" i="1"/>
  <c r="M7" i="1"/>
  <c r="H7" i="1"/>
  <c r="I7" i="1"/>
  <c r="J6" i="1"/>
  <c r="M6" i="1"/>
  <c r="H6" i="1"/>
  <c r="I6" i="1"/>
  <c r="K6" i="1"/>
  <c r="L6" i="1"/>
  <c r="N6" i="1"/>
  <c r="O6" i="1"/>
  <c r="P6" i="1"/>
  <c r="L7" i="1"/>
  <c r="L9" i="1"/>
  <c r="N9" i="1"/>
  <c r="O9" i="1"/>
  <c r="P9" i="1"/>
  <c r="R16" i="3"/>
  <c r="Q16" i="3"/>
  <c r="K16" i="1"/>
  <c r="L16" i="1"/>
  <c r="R10" i="2"/>
  <c r="Q10" i="2"/>
  <c r="N7" i="1"/>
  <c r="O7" i="1"/>
  <c r="P7" i="1"/>
  <c r="Q9" i="1"/>
  <c r="R9" i="1"/>
  <c r="Q10" i="1"/>
  <c r="R10" i="1"/>
  <c r="L16" i="2"/>
  <c r="N16" i="2"/>
  <c r="O16" i="2"/>
  <c r="P16" i="2"/>
  <c r="K16" i="2"/>
  <c r="L14" i="3"/>
  <c r="N14" i="3"/>
  <c r="O14" i="3"/>
  <c r="P14" i="3"/>
  <c r="K14" i="3"/>
  <c r="L17" i="4"/>
  <c r="N17" i="4"/>
  <c r="O17" i="4"/>
  <c r="P17" i="4"/>
  <c r="K17" i="4"/>
  <c r="K19" i="1"/>
  <c r="L19" i="1"/>
  <c r="N19" i="1"/>
  <c r="O19" i="1"/>
  <c r="P19" i="1"/>
  <c r="K7" i="1"/>
  <c r="L12" i="1"/>
  <c r="N12" i="1"/>
  <c r="O12" i="1"/>
  <c r="P12" i="1"/>
  <c r="L14" i="1"/>
  <c r="N14" i="1"/>
  <c r="O14" i="1"/>
  <c r="P14" i="1"/>
  <c r="M16" i="1"/>
  <c r="M18" i="1"/>
  <c r="I18" i="1"/>
  <c r="M9" i="2"/>
  <c r="M13" i="2"/>
  <c r="N13" i="2"/>
  <c r="O13" i="2"/>
  <c r="P13" i="2"/>
  <c r="K9" i="3"/>
  <c r="R8" i="4"/>
  <c r="Q8" i="4"/>
  <c r="R13" i="4"/>
  <c r="Q13" i="4"/>
  <c r="R6" i="1"/>
  <c r="Q6" i="1"/>
  <c r="R9" i="3"/>
  <c r="Q9" i="3"/>
  <c r="L19" i="3"/>
  <c r="N19" i="3"/>
  <c r="O19" i="3"/>
  <c r="P19" i="3"/>
  <c r="K19" i="3"/>
  <c r="L9" i="4"/>
  <c r="K9" i="4"/>
  <c r="L18" i="4"/>
  <c r="N18" i="4"/>
  <c r="O18" i="4"/>
  <c r="P18" i="4"/>
  <c r="K18" i="4"/>
  <c r="L13" i="1"/>
  <c r="N13" i="1"/>
  <c r="O13" i="1"/>
  <c r="P13" i="1"/>
  <c r="K13" i="1"/>
  <c r="L11" i="3"/>
  <c r="N11" i="3"/>
  <c r="O11" i="3"/>
  <c r="P11" i="3"/>
  <c r="K11" i="3"/>
  <c r="L15" i="3"/>
  <c r="N15" i="3"/>
  <c r="O15" i="3"/>
  <c r="P15" i="3"/>
  <c r="K15" i="3"/>
  <c r="L6" i="4"/>
  <c r="N6" i="4"/>
  <c r="O6" i="4"/>
  <c r="P6" i="4"/>
  <c r="K6" i="4"/>
  <c r="Q8" i="1"/>
  <c r="K15" i="1"/>
  <c r="L6" i="2"/>
  <c r="N6" i="2"/>
  <c r="O6" i="2"/>
  <c r="P6" i="2"/>
  <c r="K6" i="2"/>
  <c r="L13" i="3"/>
  <c r="N13" i="3"/>
  <c r="O13" i="3"/>
  <c r="P13" i="3"/>
  <c r="K13" i="3"/>
  <c r="K16" i="3"/>
  <c r="L10" i="4"/>
  <c r="N10" i="4"/>
  <c r="O10" i="4"/>
  <c r="P10" i="4"/>
  <c r="K10" i="4"/>
  <c r="L15" i="4"/>
  <c r="N15" i="4"/>
  <c r="O15" i="4"/>
  <c r="P15" i="4"/>
  <c r="K15" i="4"/>
  <c r="N19" i="4"/>
  <c r="O19" i="4"/>
  <c r="P19" i="4"/>
  <c r="R17" i="3"/>
  <c r="Q17" i="3"/>
  <c r="L14" i="4"/>
  <c r="K14" i="4"/>
  <c r="N15" i="1"/>
  <c r="O15" i="1"/>
  <c r="P15" i="1"/>
  <c r="L12" i="2"/>
  <c r="N12" i="2"/>
  <c r="O12" i="2"/>
  <c r="P12" i="2"/>
  <c r="K12" i="2"/>
  <c r="I19" i="2"/>
  <c r="M19" i="2"/>
  <c r="R12" i="4"/>
  <c r="Q12" i="4"/>
  <c r="K11" i="1"/>
  <c r="L11" i="1"/>
  <c r="N11" i="1"/>
  <c r="O11" i="1"/>
  <c r="P11" i="1"/>
  <c r="Q15" i="2"/>
  <c r="M17" i="2"/>
  <c r="N17" i="2"/>
  <c r="O17" i="2"/>
  <c r="P17" i="2"/>
  <c r="N8" i="3"/>
  <c r="O8" i="3"/>
  <c r="P8" i="3"/>
  <c r="L7" i="4"/>
  <c r="N7" i="4"/>
  <c r="O7" i="4"/>
  <c r="P7" i="4"/>
  <c r="K7" i="4"/>
  <c r="N9" i="2"/>
  <c r="O9" i="2"/>
  <c r="P9" i="2"/>
  <c r="L7" i="3"/>
  <c r="N7" i="3"/>
  <c r="O7" i="3"/>
  <c r="P7" i="3"/>
  <c r="K7" i="3"/>
  <c r="I10" i="3"/>
  <c r="M10" i="3"/>
  <c r="M17" i="1"/>
  <c r="I17" i="1"/>
  <c r="L8" i="2"/>
  <c r="N8" i="2"/>
  <c r="O8" i="2"/>
  <c r="P8" i="2"/>
  <c r="K8" i="2"/>
  <c r="K10" i="2"/>
  <c r="L14" i="2"/>
  <c r="N14" i="2"/>
  <c r="O14" i="2"/>
  <c r="P14" i="2"/>
  <c r="K14" i="2"/>
  <c r="N7" i="2"/>
  <c r="O7" i="2"/>
  <c r="P7" i="2"/>
  <c r="L11" i="2"/>
  <c r="N11" i="2"/>
  <c r="O11" i="2"/>
  <c r="P11" i="2"/>
  <c r="K11" i="2"/>
  <c r="Q6" i="3"/>
  <c r="N12" i="3"/>
  <c r="O12" i="3"/>
  <c r="P12" i="3"/>
  <c r="I18" i="3"/>
  <c r="M18" i="3"/>
  <c r="M11" i="4"/>
  <c r="N11" i="4"/>
  <c r="O11" i="4"/>
  <c r="P11" i="4"/>
  <c r="L16" i="4"/>
  <c r="M16" i="4"/>
  <c r="N16" i="4"/>
  <c r="O16" i="4"/>
  <c r="P16" i="4"/>
  <c r="K16" i="4"/>
  <c r="M12" i="3"/>
  <c r="K13" i="4"/>
  <c r="K17" i="3"/>
  <c r="K8" i="4"/>
  <c r="M14" i="4"/>
  <c r="M9" i="4"/>
  <c r="K19" i="4"/>
  <c r="K12" i="4"/>
  <c r="Q17" i="2"/>
  <c r="R17" i="2"/>
  <c r="R13" i="2"/>
  <c r="Q13" i="2"/>
  <c r="R7" i="2"/>
  <c r="Q7" i="2"/>
  <c r="Q11" i="2"/>
  <c r="R11" i="2"/>
  <c r="Q8" i="3"/>
  <c r="R8" i="3"/>
  <c r="L19" i="2"/>
  <c r="N19" i="2"/>
  <c r="O19" i="2"/>
  <c r="P19" i="2"/>
  <c r="K19" i="2"/>
  <c r="R13" i="3"/>
  <c r="Q13" i="3"/>
  <c r="R15" i="3"/>
  <c r="Q15" i="3"/>
  <c r="N9" i="4"/>
  <c r="O9" i="4"/>
  <c r="P9" i="4"/>
  <c r="R16" i="4"/>
  <c r="Q16" i="4"/>
  <c r="R7" i="1"/>
  <c r="Q7" i="1"/>
  <c r="Q12" i="2"/>
  <c r="R12" i="2"/>
  <c r="Q11" i="3"/>
  <c r="R11" i="3"/>
  <c r="R15" i="4"/>
  <c r="Q15" i="4"/>
  <c r="R16" i="2"/>
  <c r="Q16" i="2"/>
  <c r="N14" i="4"/>
  <c r="O14" i="4"/>
  <c r="P14" i="4"/>
  <c r="R10" i="4"/>
  <c r="Q10" i="4"/>
  <c r="R14" i="3"/>
  <c r="Q14" i="3"/>
  <c r="L10" i="3"/>
  <c r="N10" i="3"/>
  <c r="O10" i="3"/>
  <c r="P10" i="3"/>
  <c r="K10" i="3"/>
  <c r="R6" i="2"/>
  <c r="Q6" i="2"/>
  <c r="R12" i="1"/>
  <c r="Q12" i="1"/>
  <c r="R14" i="2"/>
  <c r="Q14" i="2"/>
  <c r="R11" i="1"/>
  <c r="Q11" i="1"/>
  <c r="R7" i="3"/>
  <c r="Q7" i="3"/>
  <c r="Q13" i="1"/>
  <c r="R13" i="1"/>
  <c r="R19" i="1"/>
  <c r="Q19" i="1"/>
  <c r="R12" i="3"/>
  <c r="Q12" i="3"/>
  <c r="R6" i="4"/>
  <c r="Q6" i="4"/>
  <c r="R18" i="4"/>
  <c r="Q18" i="4"/>
  <c r="L18" i="1"/>
  <c r="N18" i="1"/>
  <c r="O18" i="1"/>
  <c r="P18" i="1"/>
  <c r="K18" i="1"/>
  <c r="R19" i="4"/>
  <c r="Q19" i="4"/>
  <c r="R14" i="1"/>
  <c r="Q14" i="1"/>
  <c r="R11" i="4"/>
  <c r="Q11" i="4"/>
  <c r="R19" i="3"/>
  <c r="Q19" i="3"/>
  <c r="R15" i="1"/>
  <c r="Q15" i="1"/>
  <c r="L18" i="3"/>
  <c r="N18" i="3"/>
  <c r="O18" i="3"/>
  <c r="P18" i="3"/>
  <c r="K18" i="3"/>
  <c r="N16" i="1"/>
  <c r="O16" i="1"/>
  <c r="P16" i="1"/>
  <c r="Q9" i="2"/>
  <c r="R9" i="2"/>
  <c r="R8" i="2"/>
  <c r="Q8" i="2"/>
  <c r="K17" i="1"/>
  <c r="L17" i="1"/>
  <c r="N17" i="1"/>
  <c r="O17" i="1"/>
  <c r="P17" i="1"/>
  <c r="R7" i="4"/>
  <c r="Q7" i="4"/>
  <c r="Q17" i="4"/>
  <c r="R17" i="4"/>
  <c r="R16" i="1"/>
  <c r="Q16" i="1"/>
  <c r="R14" i="4"/>
  <c r="Q14" i="4"/>
  <c r="Q17" i="1"/>
  <c r="R17" i="1"/>
  <c r="Q10" i="3"/>
  <c r="R10" i="3"/>
  <c r="Q19" i="2"/>
  <c r="R19" i="2"/>
  <c r="Q18" i="3"/>
  <c r="R18" i="3"/>
  <c r="Q18" i="1"/>
  <c r="R18" i="1"/>
  <c r="Q9" i="4"/>
  <c r="R9" i="4"/>
</calcChain>
</file>

<file path=xl/sharedStrings.xml><?xml version="1.0" encoding="utf-8"?>
<sst xmlns="http://schemas.openxmlformats.org/spreadsheetml/2006/main" count="215" uniqueCount="51">
  <si>
    <t>Leistungsbedarf von Renault ZOE</t>
  </si>
  <si>
    <t>Leistungsbedarf / Reichweite über Geschwindigkeit</t>
  </si>
  <si>
    <t>Umwelt</t>
  </si>
  <si>
    <t>Dichte Luft</t>
  </si>
  <si>
    <t>kg/m3</t>
  </si>
  <si>
    <t>bei 25 °C</t>
  </si>
  <si>
    <t>v (km/h)</t>
  </si>
  <si>
    <t>v (m/s)</t>
  </si>
  <si>
    <t>F_Luft (N)</t>
  </si>
  <si>
    <t>F_Roll (N)</t>
  </si>
  <si>
    <t>F_Bedarf (N)</t>
  </si>
  <si>
    <t>P_Luft (kW)</t>
  </si>
  <si>
    <t>P_Roll (kW)</t>
  </si>
  <si>
    <t>P_Bedarf (kW)</t>
  </si>
  <si>
    <t>P_Motor (kW)</t>
  </si>
  <si>
    <t>P_Batterie (kW)</t>
  </si>
  <si>
    <t>Reichw o. Verbr (km)</t>
  </si>
  <si>
    <t>Reichw mit Verbr (km)</t>
  </si>
  <si>
    <t>Fahrzeug</t>
  </si>
  <si>
    <t>Masse leer</t>
  </si>
  <si>
    <t>kg</t>
  </si>
  <si>
    <t>Zuladung</t>
  </si>
  <si>
    <t>Stirnfläche</t>
  </si>
  <si>
    <t>m2</t>
  </si>
  <si>
    <t>Luftwiderstandskoeff</t>
  </si>
  <si>
    <t>Rollwiderstandskoeff</t>
  </si>
  <si>
    <t>Massenfaktor</t>
  </si>
  <si>
    <t>Leistung Motor</t>
  </si>
  <si>
    <t>kW</t>
  </si>
  <si>
    <t>Kapazität Batterie</t>
  </si>
  <si>
    <t>kWh</t>
  </si>
  <si>
    <t>Wirkungsgrade</t>
  </si>
  <si>
    <t>mechanischer Wirkungsgrad</t>
  </si>
  <si>
    <t>Wirkungsgrad Getriebe</t>
  </si>
  <si>
    <t>1 = 100 %</t>
  </si>
  <si>
    <t>Motorwirkungsgrad</t>
  </si>
  <si>
    <t>Controllerwirkungsgrad</t>
  </si>
  <si>
    <t>Verbraucher</t>
  </si>
  <si>
    <t>Heizung</t>
  </si>
  <si>
    <t>Klima</t>
  </si>
  <si>
    <t>Sonstige</t>
  </si>
  <si>
    <t>Licht, Radio, Management etc</t>
  </si>
  <si>
    <t>Gesamt</t>
  </si>
  <si>
    <t>Renault Zoe</t>
  </si>
  <si>
    <t>Model S85 RWD</t>
  </si>
  <si>
    <t>Model S70 RWD</t>
  </si>
  <si>
    <t>Model X AWD</t>
  </si>
  <si>
    <t>VW E-Golf</t>
  </si>
  <si>
    <t>VW E-up</t>
  </si>
  <si>
    <t>blaue Werte: geschätzt</t>
  </si>
  <si>
    <t>Leistungsbedarf Elektromotorrad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</si>
</sst>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0"/>
      <name val="Arial"/>
      <family val="2"/>
    </font>
    <font>
      <sz val="10"/>
      <color rgb="FF0070C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7">
    <cellStyle name="Besuchter Hyperlink" xfId="3" builtinId="9" hidden="1"/>
    <cellStyle name="Besuchter Hyperlink" xfId="5" builtinId="9" hidden="1"/>
    <cellStyle name="Besuchter Hyperlink" xfId="1" builtinId="9" hidden="1"/>
    <cellStyle name="Link" xfId="6" builtinId="8" hidden="1"/>
    <cellStyle name="Link" xfId="4" builtinId="8" hidden="1"/>
    <cellStyle name="Link" xfId="2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lvl="0">
              <a:defRPr sz="1600" b="1">
                <a:solidFill>
                  <a:srgbClr val="000000"/>
                </a:solidFill>
              </a:defRPr>
            </a:pPr>
            <a:r>
              <a:rPr lang="de-DE"/>
              <a:t>Reichweite / Leistungsbedarf über Geschwindigkeit</a:t>
            </a:r>
          </a:p>
        </c:rich>
      </c:tx>
      <c:overlay val="0"/>
    </c:title>
    <c:autoTitleDeleted val="0"/>
    <c:plotArea>
      <c:layout/>
      <c:areaChart>
        <c:grouping val="standard"/>
        <c:varyColors val="1"/>
        <c:ser>
          <c:idx val="0"/>
          <c:order val="0"/>
          <c:tx>
            <c:strRef>
              <c:f>Elektromotorrad!$Q$4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400" cmpd="sng">
              <a:solidFill>
                <a:srgbClr val="3366CC"/>
              </a:solidFill>
            </a:ln>
          </c:spPr>
          <c:cat>
            <c:numRef>
              <c:f>Elektromotorrad!$G$5:$G$19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Elektromotorrad!$Q$5:$Q$19</c:f>
              <c:numCache>
                <c:formatCode>#,##0.00</c:formatCode>
                <c:ptCount val="15"/>
                <c:pt idx="1">
                  <c:v>621.89499979585423</c:v>
                </c:pt>
                <c:pt idx="2">
                  <c:v>568.99327640167849</c:v>
                </c:pt>
                <c:pt idx="3">
                  <c:v>498.34072000916507</c:v>
                </c:pt>
                <c:pt idx="4">
                  <c:v>424.53901583820306</c:v>
                </c:pt>
                <c:pt idx="5">
                  <c:v>356.63329410677932</c:v>
                </c:pt>
                <c:pt idx="6">
                  <c:v>298.31396482382434</c:v>
                </c:pt>
                <c:pt idx="7">
                  <c:v>249.99919517544365</c:v>
                </c:pt>
                <c:pt idx="8">
                  <c:v>210.6362679621742</c:v>
                </c:pt>
                <c:pt idx="9">
                  <c:v>178.7407278362048</c:v>
                </c:pt>
                <c:pt idx="10">
                  <c:v>152.86923029459837</c:v>
                </c:pt>
                <c:pt idx="11">
                  <c:v>131.78617311286004</c:v>
                </c:pt>
                <c:pt idx="12">
                  <c:v>114.49209032715008</c:v>
                </c:pt>
                <c:pt idx="13">
                  <c:v>100.1996593241789</c:v>
                </c:pt>
                <c:pt idx="14">
                  <c:v>88.295639736406031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40-3B4C-8106-205133599F20}"/>
            </c:ext>
          </c:extLst>
        </c:ser>
        <c:ser>
          <c:idx val="1"/>
          <c:order val="1"/>
          <c:tx>
            <c:strRef>
              <c:f>Elektromotorrad!$R$4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400" cmpd="sng">
              <a:solidFill>
                <a:srgbClr val="DC3912"/>
              </a:solidFill>
            </a:ln>
          </c:spPr>
          <c:cat>
            <c:numRef>
              <c:f>Elektromotorrad!$G$5:$G$19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Elektromotorrad!$R$5:$R$19</c:f>
              <c:numCache>
                <c:formatCode>#,##0.00</c:formatCode>
                <c:ptCount val="15"/>
                <c:pt idx="1">
                  <c:v>468.5367549829682</c:v>
                </c:pt>
                <c:pt idx="2">
                  <c:v>494.89077083386007</c:v>
                </c:pt>
                <c:pt idx="3">
                  <c:v>458.27459837477932</c:v>
                </c:pt>
                <c:pt idx="4">
                  <c:v>402.07873798135176</c:v>
                </c:pt>
                <c:pt idx="5">
                  <c:v>343.72956697497079</c:v>
                </c:pt>
                <c:pt idx="6">
                  <c:v>290.70678126929658</c:v>
                </c:pt>
                <c:pt idx="7">
                  <c:v>245.38667847428968</c:v>
                </c:pt>
                <c:pt idx="8">
                  <c:v>207.75724099602158</c:v>
                </c:pt>
                <c:pt idx="9">
                  <c:v>176.8917361596327</c:v>
                </c:pt>
                <c:pt idx="10">
                  <c:v>151.64909970790282</c:v>
                </c:pt>
                <c:pt idx="11">
                  <c:v>130.96039468012111</c:v>
                </c:pt>
                <c:pt idx="12">
                  <c:v>113.92003144424716</c:v>
                </c:pt>
                <c:pt idx="13">
                  <c:v>99.794825013705633</c:v>
                </c:pt>
                <c:pt idx="14">
                  <c:v>88.003522169151054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40-3B4C-8106-205133599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9161376"/>
        <c:axId val="-2129142224"/>
      </c:areaChart>
      <c:areaChart>
        <c:grouping val="standard"/>
        <c:varyColors val="1"/>
        <c:ser>
          <c:idx val="2"/>
          <c:order val="2"/>
          <c:tx>
            <c:strRef>
              <c:f>Elektromotorrad!$L$4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400" cmpd="sng">
              <a:solidFill>
                <a:srgbClr val="FF9900"/>
              </a:solidFill>
            </a:ln>
          </c:spPr>
          <c:cat>
            <c:numRef>
              <c:f>Elektromotorrad!$G$5:$G$19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Elektromotorrad!$L$5:$L$19</c:f>
              <c:numCache>
                <c:formatCode>#,##0.00</c:formatCode>
                <c:ptCount val="15"/>
                <c:pt idx="1">
                  <c:v>7.2859567901234559E-3</c:v>
                </c:pt>
                <c:pt idx="2">
                  <c:v>5.8287654320987647E-2</c:v>
                </c:pt>
                <c:pt idx="3">
                  <c:v>0.1967208333333334</c:v>
                </c:pt>
                <c:pt idx="4">
                  <c:v>0.46630123456790118</c:v>
                </c:pt>
                <c:pt idx="5">
                  <c:v>0.91074459876543223</c:v>
                </c:pt>
                <c:pt idx="6">
                  <c:v>1.5737666666666672</c:v>
                </c:pt>
                <c:pt idx="7">
                  <c:v>2.4990831790123451</c:v>
                </c:pt>
                <c:pt idx="8">
                  <c:v>3.7304098765432094</c:v>
                </c:pt>
                <c:pt idx="9">
                  <c:v>5.3114625000000002</c:v>
                </c:pt>
                <c:pt idx="10">
                  <c:v>7.2859567901234579</c:v>
                </c:pt>
                <c:pt idx="11">
                  <c:v>9.6976084876543194</c:v>
                </c:pt>
                <c:pt idx="12">
                  <c:v>12.590133333333338</c:v>
                </c:pt>
                <c:pt idx="13">
                  <c:v>16.007247067901229</c:v>
                </c:pt>
                <c:pt idx="14">
                  <c:v>19.992665432098761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40-3B4C-8106-205133599F20}"/>
            </c:ext>
          </c:extLst>
        </c:ser>
        <c:ser>
          <c:idx val="3"/>
          <c:order val="3"/>
          <c:tx>
            <c:strRef>
              <c:f>Elektromotorrad!$M$4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400" cmpd="sng">
              <a:solidFill>
                <a:srgbClr val="109618"/>
              </a:solidFill>
            </a:ln>
          </c:spPr>
          <c:cat>
            <c:numRef>
              <c:f>Elektromotorrad!$G$5:$G$19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Elektromotorrad!$M$5:$M$19</c:f>
              <c:numCache>
                <c:formatCode>#,##0.00</c:formatCode>
                <c:ptCount val="15"/>
                <c:pt idx="1">
                  <c:v>0.22781000000000001</c:v>
                </c:pt>
                <c:pt idx="2">
                  <c:v>0.45562000000000002</c:v>
                </c:pt>
                <c:pt idx="3">
                  <c:v>0.68343000000000009</c:v>
                </c:pt>
                <c:pt idx="4">
                  <c:v>0.91124000000000005</c:v>
                </c:pt>
                <c:pt idx="5">
                  <c:v>1.1390499999999999</c:v>
                </c:pt>
                <c:pt idx="6">
                  <c:v>1.3668600000000002</c:v>
                </c:pt>
                <c:pt idx="7">
                  <c:v>1.5946699999999998</c:v>
                </c:pt>
                <c:pt idx="8">
                  <c:v>1.8224800000000001</c:v>
                </c:pt>
                <c:pt idx="9">
                  <c:v>2.0502899999999999</c:v>
                </c:pt>
                <c:pt idx="10">
                  <c:v>2.2780999999999998</c:v>
                </c:pt>
                <c:pt idx="11">
                  <c:v>2.5059099999999996</c:v>
                </c:pt>
                <c:pt idx="12">
                  <c:v>2.7337200000000004</c:v>
                </c:pt>
                <c:pt idx="13">
                  <c:v>2.9615299999999998</c:v>
                </c:pt>
                <c:pt idx="14">
                  <c:v>3.1893399999999996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640-3B4C-8106-205133599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5280960"/>
        <c:axId val="-2125278192"/>
      </c:areaChart>
      <c:catAx>
        <c:axId val="-2129161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Geschwindigkeit in km/h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/>
            </a:pPr>
            <a:endParaRPr lang="de-DE"/>
          </a:p>
        </c:txPr>
        <c:crossAx val="-2129142224"/>
        <c:crosses val="autoZero"/>
        <c:auto val="1"/>
        <c:lblAlgn val="ctr"/>
        <c:lblOffset val="100"/>
        <c:noMultiLvlLbl val="1"/>
      </c:catAx>
      <c:valAx>
        <c:axId val="-212914222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Reichweite in km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9161376"/>
        <c:crosses val="autoZero"/>
        <c:crossBetween val="midCat"/>
      </c:valAx>
      <c:catAx>
        <c:axId val="-2125280960"/>
        <c:scaling>
          <c:orientation val="minMax"/>
        </c:scaling>
        <c:delete val="1"/>
        <c:axPos val="b"/>
        <c:numFmt formatCode="General" sourceLinked="1"/>
        <c:majorTickMark val="cross"/>
        <c:minorTickMark val="cross"/>
        <c:tickLblPos val="nextTo"/>
        <c:crossAx val="-2125278192"/>
        <c:crosses val="autoZero"/>
        <c:auto val="1"/>
        <c:lblAlgn val="ctr"/>
        <c:lblOffset val="100"/>
        <c:noMultiLvlLbl val="1"/>
      </c:catAx>
      <c:valAx>
        <c:axId val="-2125278192"/>
        <c:scaling>
          <c:orientation val="minMax"/>
        </c:scaling>
        <c:delete val="0"/>
        <c:axPos val="r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Leistungsbedarf in kW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5280960"/>
        <c:crosses val="max"/>
        <c:crossBetween val="midCat"/>
      </c:valAx>
    </c:plotArea>
    <c:legend>
      <c:legendPos val="t"/>
      <c:overlay val="0"/>
      <c:txPr>
        <a:bodyPr/>
        <a:lstStyle/>
        <a:p>
          <a:pPr lvl="0">
            <a:defRPr sz="1200">
              <a:solidFill>
                <a:srgbClr val="222222"/>
              </a:solidFill>
            </a:defRPr>
          </a:pPr>
          <a:endParaRPr lang="de-DE"/>
        </a:p>
      </c:txPr>
    </c:legend>
    <c:plotVisOnly val="1"/>
    <c:dispBlanksAs val="zero"/>
    <c:showDLblsOverMax val="1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lvl="0">
              <a:defRPr sz="1600" b="1">
                <a:solidFill>
                  <a:srgbClr val="000000"/>
                </a:solidFill>
              </a:defRPr>
            </a:pPr>
            <a:r>
              <a:rPr lang="de-DE"/>
              <a:t>Reichweite / Leistungsbedarf über Geschwindigkeit</a:t>
            </a:r>
          </a:p>
        </c:rich>
      </c:tx>
      <c:overlay val="0"/>
    </c:title>
    <c:autoTitleDeleted val="0"/>
    <c:plotArea>
      <c:layout/>
      <c:areaChart>
        <c:grouping val="standard"/>
        <c:varyColors val="1"/>
        <c:ser>
          <c:idx val="0"/>
          <c:order val="0"/>
          <c:tx>
            <c:strRef>
              <c:f>'S85 RWD'!$Q$4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400" cmpd="sng">
              <a:solidFill>
                <a:srgbClr val="3366CC"/>
              </a:solidFill>
            </a:ln>
          </c:spPr>
          <c:cat>
            <c:numRef>
              <c:f>'S85 RWD'!$G$5:$G$19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'S85 RWD'!$Q$5:$Q$19</c:f>
              <c:numCache>
                <c:formatCode>#,##0.00</c:formatCode>
                <c:ptCount val="15"/>
                <c:pt idx="1">
                  <c:v>977.42619142051262</c:v>
                </c:pt>
                <c:pt idx="2">
                  <c:v>946.31664717592935</c:v>
                </c:pt>
                <c:pt idx="3">
                  <c:v>898.64641448221096</c:v>
                </c:pt>
                <c:pt idx="4">
                  <c:v>839.44512850622345</c:v>
                </c:pt>
                <c:pt idx="5">
                  <c:v>773.89565990638073</c:v>
                </c:pt>
                <c:pt idx="6">
                  <c:v>706.47062974526762</c:v>
                </c:pt>
                <c:pt idx="7">
                  <c:v>640.51956581394518</c:v>
                </c:pt>
                <c:pt idx="8">
                  <c:v>578.23506014290967</c:v>
                </c:pt>
                <c:pt idx="9">
                  <c:v>520.83582175124104</c:v>
                </c:pt>
                <c:pt idx="10">
                  <c:v>468.82247358669599</c:v>
                </c:pt>
                <c:pt idx="11">
                  <c:v>422.21908281234636</c:v>
                </c:pt>
                <c:pt idx="12">
                  <c:v>380.76436764657939</c:v>
                </c:pt>
                <c:pt idx="13">
                  <c:v>344.04742112275972</c:v>
                </c:pt>
                <c:pt idx="14">
                  <c:v>311.59653013935235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04-0142-BD52-AC00F75C7E72}"/>
            </c:ext>
          </c:extLst>
        </c:ser>
        <c:ser>
          <c:idx val="1"/>
          <c:order val="1"/>
          <c:tx>
            <c:strRef>
              <c:f>'S85 RWD'!$R$4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400" cmpd="sng">
              <a:solidFill>
                <a:srgbClr val="DC3912"/>
              </a:solidFill>
            </a:ln>
          </c:spPr>
          <c:cat>
            <c:numRef>
              <c:f>'S85 RWD'!$G$5:$G$19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'S85 RWD'!$R$5:$R$19</c:f>
              <c:numCache>
                <c:formatCode>#,##0.00</c:formatCode>
                <c:ptCount val="15"/>
                <c:pt idx="1">
                  <c:v>454.63519490306788</c:v>
                </c:pt>
                <c:pt idx="2">
                  <c:v>607.91602619281332</c:v>
                </c:pt>
                <c:pt idx="3">
                  <c:v>664.47761861190895</c:v>
                </c:pt>
                <c:pt idx="4">
                  <c:v>673.22806414687864</c:v>
                </c:pt>
                <c:pt idx="5">
                  <c:v>654.68249686208833</c:v>
                </c:pt>
                <c:pt idx="6">
                  <c:v>620.51467086451623</c:v>
                </c:pt>
                <c:pt idx="7">
                  <c:v>578.26873564896164</c:v>
                </c:pt>
                <c:pt idx="8">
                  <c:v>532.91856072902442</c:v>
                </c:pt>
                <c:pt idx="9">
                  <c:v>487.63604156508757</c:v>
                </c:pt>
                <c:pt idx="10">
                  <c:v>444.31596647416865</c:v>
                </c:pt>
                <c:pt idx="11">
                  <c:v>403.97665983961099</c:v>
                </c:pt>
                <c:pt idx="12">
                  <c:v>367.06200185979208</c:v>
                </c:pt>
                <c:pt idx="13">
                  <c:v>333.65878365212876</c:v>
                </c:pt>
                <c:pt idx="14">
                  <c:v>303.64569444352412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04-0142-BD52-AC00F75C7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9079648"/>
        <c:axId val="-2129074576"/>
      </c:areaChart>
      <c:areaChart>
        <c:grouping val="standard"/>
        <c:varyColors val="1"/>
        <c:ser>
          <c:idx val="2"/>
          <c:order val="2"/>
          <c:tx>
            <c:strRef>
              <c:f>'S85 RWD'!$L$4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400" cmpd="sng">
              <a:solidFill>
                <a:srgbClr val="FF9900"/>
              </a:solidFill>
            </a:ln>
          </c:spPr>
          <c:cat>
            <c:numRef>
              <c:f>'S85 RWD'!$G$5:$G$19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'S85 RWD'!$L$5:$L$19</c:f>
              <c:numCache>
                <c:formatCode>#,##0.00</c:formatCode>
                <c:ptCount val="15"/>
                <c:pt idx="1">
                  <c:v>7.3329629629629604E-3</c:v>
                </c:pt>
                <c:pt idx="2">
                  <c:v>5.8663703703703683E-2</c:v>
                </c:pt>
                <c:pt idx="3">
                  <c:v>0.19799</c:v>
                </c:pt>
                <c:pt idx="4">
                  <c:v>0.46930962962962947</c:v>
                </c:pt>
                <c:pt idx="5">
                  <c:v>0.91662037037037025</c:v>
                </c:pt>
                <c:pt idx="6">
                  <c:v>1.58392</c:v>
                </c:pt>
                <c:pt idx="7">
                  <c:v>2.5152062962962956</c:v>
                </c:pt>
                <c:pt idx="8">
                  <c:v>3.7544770370370357</c:v>
                </c:pt>
                <c:pt idx="9">
                  <c:v>5.3457299999999988</c:v>
                </c:pt>
                <c:pt idx="10">
                  <c:v>7.332962962962962</c:v>
                </c:pt>
                <c:pt idx="11">
                  <c:v>9.760173703703698</c:v>
                </c:pt>
                <c:pt idx="12">
                  <c:v>12.67136</c:v>
                </c:pt>
                <c:pt idx="13">
                  <c:v>16.110519629629621</c:v>
                </c:pt>
                <c:pt idx="14">
                  <c:v>20.121650370370364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04-0142-BD52-AC00F75C7E72}"/>
            </c:ext>
          </c:extLst>
        </c:ser>
        <c:ser>
          <c:idx val="3"/>
          <c:order val="3"/>
          <c:tx>
            <c:strRef>
              <c:f>'S85 RWD'!$M$4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400" cmpd="sng">
              <a:solidFill>
                <a:srgbClr val="109618"/>
              </a:solidFill>
            </a:ln>
          </c:spPr>
          <c:cat>
            <c:numRef>
              <c:f>'S85 RWD'!$G$5:$G$19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'S85 RWD'!$M$5:$M$19</c:f>
              <c:numCache>
                <c:formatCode>#,##0.00</c:formatCode>
                <c:ptCount val="15"/>
                <c:pt idx="1">
                  <c:v>0.66184799999999999</c:v>
                </c:pt>
                <c:pt idx="2">
                  <c:v>1.323696</c:v>
                </c:pt>
                <c:pt idx="3">
                  <c:v>1.9855440000000002</c:v>
                </c:pt>
                <c:pt idx="4">
                  <c:v>2.647392</c:v>
                </c:pt>
                <c:pt idx="5">
                  <c:v>3.30924</c:v>
                </c:pt>
                <c:pt idx="6">
                  <c:v>3.9710880000000004</c:v>
                </c:pt>
                <c:pt idx="7">
                  <c:v>4.6329359999999999</c:v>
                </c:pt>
                <c:pt idx="8">
                  <c:v>5.2947839999999999</c:v>
                </c:pt>
                <c:pt idx="9">
                  <c:v>5.9566319999999999</c:v>
                </c:pt>
                <c:pt idx="10">
                  <c:v>6.6184799999999999</c:v>
                </c:pt>
                <c:pt idx="11">
                  <c:v>7.2803279999999999</c:v>
                </c:pt>
                <c:pt idx="12">
                  <c:v>7.9421760000000008</c:v>
                </c:pt>
                <c:pt idx="13">
                  <c:v>8.604023999999999</c:v>
                </c:pt>
                <c:pt idx="14">
                  <c:v>9.2658719999999999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04-0142-BD52-AC00F75C7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9069104"/>
        <c:axId val="-2129066400"/>
      </c:areaChart>
      <c:catAx>
        <c:axId val="-2129079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Geschwindigkeit in km/h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/>
            </a:pPr>
            <a:endParaRPr lang="de-DE"/>
          </a:p>
        </c:txPr>
        <c:crossAx val="-2129074576"/>
        <c:crosses val="autoZero"/>
        <c:auto val="1"/>
        <c:lblAlgn val="ctr"/>
        <c:lblOffset val="100"/>
        <c:noMultiLvlLbl val="1"/>
      </c:catAx>
      <c:valAx>
        <c:axId val="-212907457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Reichweite in km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9079648"/>
        <c:crosses val="autoZero"/>
        <c:crossBetween val="midCat"/>
      </c:valAx>
      <c:catAx>
        <c:axId val="-2129069104"/>
        <c:scaling>
          <c:orientation val="minMax"/>
        </c:scaling>
        <c:delete val="1"/>
        <c:axPos val="b"/>
        <c:numFmt formatCode="General" sourceLinked="1"/>
        <c:majorTickMark val="cross"/>
        <c:minorTickMark val="cross"/>
        <c:tickLblPos val="nextTo"/>
        <c:crossAx val="-2129066400"/>
        <c:crosses val="autoZero"/>
        <c:auto val="1"/>
        <c:lblAlgn val="ctr"/>
        <c:lblOffset val="100"/>
        <c:noMultiLvlLbl val="1"/>
      </c:catAx>
      <c:valAx>
        <c:axId val="-2129066400"/>
        <c:scaling>
          <c:orientation val="minMax"/>
        </c:scaling>
        <c:delete val="0"/>
        <c:axPos val="r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Leistungsbedarf in kW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9069104"/>
        <c:crosses val="max"/>
        <c:crossBetween val="midCat"/>
      </c:valAx>
    </c:plotArea>
    <c:legend>
      <c:legendPos val="t"/>
      <c:overlay val="0"/>
      <c:txPr>
        <a:bodyPr/>
        <a:lstStyle/>
        <a:p>
          <a:pPr lvl="0">
            <a:defRPr sz="1200">
              <a:solidFill>
                <a:srgbClr val="222222"/>
              </a:solidFill>
            </a:defRPr>
          </a:pPr>
          <a:endParaRPr lang="de-DE"/>
        </a:p>
      </c:txPr>
    </c:legend>
    <c:plotVisOnly val="1"/>
    <c:dispBlanksAs val="zero"/>
    <c:showDLblsOverMax val="1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lvl="0">
              <a:defRPr sz="1600" b="1">
                <a:solidFill>
                  <a:srgbClr val="000000"/>
                </a:solidFill>
              </a:defRPr>
            </a:pPr>
            <a:r>
              <a:rPr lang="de-DE"/>
              <a:t>Reichweite / Leistungsbedarf über Geschwindigkeit</a:t>
            </a:r>
          </a:p>
        </c:rich>
      </c:tx>
      <c:overlay val="0"/>
    </c:title>
    <c:autoTitleDeleted val="0"/>
    <c:plotArea>
      <c:layout/>
      <c:areaChart>
        <c:grouping val="standard"/>
        <c:varyColors val="1"/>
        <c:ser>
          <c:idx val="0"/>
          <c:order val="0"/>
          <c:tx>
            <c:strRef>
              <c:f>'Model-X'!$Q$4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400" cmpd="sng">
              <a:solidFill>
                <a:srgbClr val="3366CC"/>
              </a:solidFill>
            </a:ln>
          </c:spPr>
          <c:cat>
            <c:numRef>
              <c:f>'Model-X'!$G$5:$G$19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'Model-X'!$Q$5:$Q$19</c:f>
              <c:numCache>
                <c:formatCode>#,##0.00</c:formatCode>
                <c:ptCount val="15"/>
                <c:pt idx="1">
                  <c:v>889.21554114569233</c:v>
                </c:pt>
                <c:pt idx="2">
                  <c:v>859.18330339676504</c:v>
                </c:pt>
                <c:pt idx="3">
                  <c:v>813.3973609950682</c:v>
                </c:pt>
                <c:pt idx="4">
                  <c:v>756.92605648683423</c:v>
                </c:pt>
                <c:pt idx="5">
                  <c:v>694.89768286749779</c:v>
                </c:pt>
                <c:pt idx="6">
                  <c:v>631.63424587631903</c:v>
                </c:pt>
                <c:pt idx="7">
                  <c:v>570.27667023504182</c:v>
                </c:pt>
                <c:pt idx="8">
                  <c:v>512.79918530669238</c:v>
                </c:pt>
                <c:pt idx="9">
                  <c:v>460.22853431864974</c:v>
                </c:pt>
                <c:pt idx="10">
                  <c:v>412.9173480635971</c:v>
                </c:pt>
                <c:pt idx="11">
                  <c:v>370.78826816924874</c:v>
                </c:pt>
                <c:pt idx="12">
                  <c:v>333.51922376777753</c:v>
                </c:pt>
                <c:pt idx="13">
                  <c:v>300.67003876391715</c:v>
                </c:pt>
                <c:pt idx="14">
                  <c:v>271.76214530488107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2E-F743-822C-C297D7217299}"/>
            </c:ext>
          </c:extLst>
        </c:ser>
        <c:ser>
          <c:idx val="1"/>
          <c:order val="1"/>
          <c:tx>
            <c:strRef>
              <c:f>'Model-X'!$R$4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400" cmpd="sng">
              <a:solidFill>
                <a:srgbClr val="DC3912"/>
              </a:solidFill>
            </a:ln>
          </c:spPr>
          <c:cat>
            <c:numRef>
              <c:f>'Model-X'!$G$5:$G$19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'Model-X'!$R$5:$R$19</c:f>
              <c:numCache>
                <c:formatCode>#,##0.00</c:formatCode>
                <c:ptCount val="15"/>
                <c:pt idx="1">
                  <c:v>447.28763451197665</c:v>
                </c:pt>
                <c:pt idx="2">
                  <c:v>581.5807974345671</c:v>
                </c:pt>
                <c:pt idx="3">
                  <c:v>625.0852519752226</c:v>
                </c:pt>
                <c:pt idx="4">
                  <c:v>625.42576303207397</c:v>
                </c:pt>
                <c:pt idx="5">
                  <c:v>601.94440079475555</c:v>
                </c:pt>
                <c:pt idx="6">
                  <c:v>565.48934976685973</c:v>
                </c:pt>
                <c:pt idx="7">
                  <c:v>522.94007867922608</c:v>
                </c:pt>
                <c:pt idx="8">
                  <c:v>478.70481851024232</c:v>
                </c:pt>
                <c:pt idx="9">
                  <c:v>435.48500055060509</c:v>
                </c:pt>
                <c:pt idx="10">
                  <c:v>394.80386315480325</c:v>
                </c:pt>
                <c:pt idx="11">
                  <c:v>357.40234917040868</c:v>
                </c:pt>
                <c:pt idx="12">
                  <c:v>323.52821639742183</c:v>
                </c:pt>
                <c:pt idx="13">
                  <c:v>293.13692003652261</c:v>
                </c:pt>
                <c:pt idx="14">
                  <c:v>266.02441780595814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2E-F743-822C-C297D7217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8989296"/>
        <c:axId val="-2128984224"/>
      </c:areaChart>
      <c:areaChart>
        <c:grouping val="standard"/>
        <c:varyColors val="1"/>
        <c:ser>
          <c:idx val="2"/>
          <c:order val="2"/>
          <c:tx>
            <c:strRef>
              <c:f>'Model-X'!$L$4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400" cmpd="sng">
              <a:solidFill>
                <a:srgbClr val="FF9900"/>
              </a:solidFill>
            </a:ln>
          </c:spPr>
          <c:cat>
            <c:numRef>
              <c:f>'Model-X'!$G$5:$G$19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'Model-X'!$L$5:$L$19</c:f>
              <c:numCache>
                <c:formatCode>#,##0.00</c:formatCode>
                <c:ptCount val="15"/>
                <c:pt idx="1">
                  <c:v>9.0745416666666648E-3</c:v>
                </c:pt>
                <c:pt idx="2">
                  <c:v>7.2596333333333318E-2</c:v>
                </c:pt>
                <c:pt idx="3">
                  <c:v>0.24501262500000004</c:v>
                </c:pt>
                <c:pt idx="4">
                  <c:v>0.58077066666666655</c:v>
                </c:pt>
                <c:pt idx="5">
                  <c:v>1.1343177083333333</c:v>
                </c:pt>
                <c:pt idx="6">
                  <c:v>1.9601010000000003</c:v>
                </c:pt>
                <c:pt idx="7">
                  <c:v>3.1125677916666659</c:v>
                </c:pt>
                <c:pt idx="8">
                  <c:v>4.6461653333333324</c:v>
                </c:pt>
                <c:pt idx="9">
                  <c:v>6.6153408750000002</c:v>
                </c:pt>
                <c:pt idx="10">
                  <c:v>9.0745416666666667</c:v>
                </c:pt>
                <c:pt idx="11">
                  <c:v>12.078214958333328</c:v>
                </c:pt>
                <c:pt idx="12">
                  <c:v>15.680808000000003</c:v>
                </c:pt>
                <c:pt idx="13">
                  <c:v>19.93676804166666</c:v>
                </c:pt>
                <c:pt idx="14">
                  <c:v>24.900542333333327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2E-F743-822C-C297D7217299}"/>
            </c:ext>
          </c:extLst>
        </c:ser>
        <c:ser>
          <c:idx val="3"/>
          <c:order val="3"/>
          <c:tx>
            <c:strRef>
              <c:f>'Model-X'!$M$4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400" cmpd="sng">
              <a:solidFill>
                <a:srgbClr val="109618"/>
              </a:solidFill>
            </a:ln>
          </c:spPr>
          <c:cat>
            <c:numRef>
              <c:f>'Model-X'!$G$5:$G$19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'Model-X'!$M$5:$M$19</c:f>
              <c:numCache>
                <c:formatCode>#,##0.00</c:formatCode>
                <c:ptCount val="15"/>
                <c:pt idx="1">
                  <c:v>0.76975800000000005</c:v>
                </c:pt>
                <c:pt idx="2">
                  <c:v>1.5395160000000001</c:v>
                </c:pt>
                <c:pt idx="3">
                  <c:v>2.3092740000000003</c:v>
                </c:pt>
                <c:pt idx="4">
                  <c:v>3.0790320000000002</c:v>
                </c:pt>
                <c:pt idx="5">
                  <c:v>3.8487900000000006</c:v>
                </c:pt>
                <c:pt idx="6">
                  <c:v>4.6185480000000005</c:v>
                </c:pt>
                <c:pt idx="7">
                  <c:v>5.3883059999999992</c:v>
                </c:pt>
                <c:pt idx="8">
                  <c:v>6.1580640000000004</c:v>
                </c:pt>
                <c:pt idx="9">
                  <c:v>6.9278219999999999</c:v>
                </c:pt>
                <c:pt idx="10">
                  <c:v>7.6975800000000012</c:v>
                </c:pt>
                <c:pt idx="11">
                  <c:v>8.4673379999999998</c:v>
                </c:pt>
                <c:pt idx="12">
                  <c:v>9.2370960000000011</c:v>
                </c:pt>
                <c:pt idx="13">
                  <c:v>10.006853999999999</c:v>
                </c:pt>
                <c:pt idx="14">
                  <c:v>10.776611999999998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2E-F743-822C-C297D7217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8978752"/>
        <c:axId val="-2128976048"/>
      </c:areaChart>
      <c:catAx>
        <c:axId val="-212898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Geschwindigkeit in km/h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/>
            </a:pPr>
            <a:endParaRPr lang="de-DE"/>
          </a:p>
        </c:txPr>
        <c:crossAx val="-2128984224"/>
        <c:crosses val="autoZero"/>
        <c:auto val="1"/>
        <c:lblAlgn val="ctr"/>
        <c:lblOffset val="100"/>
        <c:noMultiLvlLbl val="1"/>
      </c:catAx>
      <c:valAx>
        <c:axId val="-212898422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Reichweite in km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8989296"/>
        <c:crosses val="autoZero"/>
        <c:crossBetween val="midCat"/>
      </c:valAx>
      <c:catAx>
        <c:axId val="-2128978752"/>
        <c:scaling>
          <c:orientation val="minMax"/>
        </c:scaling>
        <c:delete val="1"/>
        <c:axPos val="b"/>
        <c:numFmt formatCode="General" sourceLinked="1"/>
        <c:majorTickMark val="cross"/>
        <c:minorTickMark val="cross"/>
        <c:tickLblPos val="nextTo"/>
        <c:crossAx val="-2128976048"/>
        <c:crosses val="autoZero"/>
        <c:auto val="1"/>
        <c:lblAlgn val="ctr"/>
        <c:lblOffset val="100"/>
        <c:noMultiLvlLbl val="1"/>
      </c:catAx>
      <c:valAx>
        <c:axId val="-2128976048"/>
        <c:scaling>
          <c:orientation val="minMax"/>
        </c:scaling>
        <c:delete val="0"/>
        <c:axPos val="r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Leistungsbedarf in kW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8978752"/>
        <c:crosses val="max"/>
        <c:crossBetween val="midCat"/>
      </c:valAx>
    </c:plotArea>
    <c:legend>
      <c:legendPos val="t"/>
      <c:overlay val="0"/>
      <c:txPr>
        <a:bodyPr/>
        <a:lstStyle/>
        <a:p>
          <a:pPr lvl="0">
            <a:defRPr sz="1200">
              <a:solidFill>
                <a:srgbClr val="222222"/>
              </a:solidFill>
            </a:defRPr>
          </a:pPr>
          <a:endParaRPr lang="de-DE"/>
        </a:p>
      </c:txPr>
    </c:legend>
    <c:plotVisOnly val="1"/>
    <c:dispBlanksAs val="zero"/>
    <c:showDLblsOverMax val="1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1"/>
  <c:style val="2"/>
  <c:chart>
    <c:title>
      <c:tx>
        <c:rich>
          <a:bodyPr/>
          <a:lstStyle/>
          <a:p>
            <a:pPr lvl="0">
              <a:defRPr sz="1600" b="1">
                <a:solidFill>
                  <a:srgbClr val="000000"/>
                </a:solidFill>
              </a:defRPr>
            </a:pPr>
            <a:r>
              <a:rPr lang="de-DE"/>
              <a:t>Reichweite / Leistungsbedarf über Geschwindigkeit</a:t>
            </a:r>
          </a:p>
        </c:rich>
      </c:tx>
      <c:overlay val="0"/>
    </c:title>
    <c:autoTitleDeleted val="0"/>
    <c:plotArea>
      <c:layout/>
      <c:areaChart>
        <c:grouping val="standard"/>
        <c:varyColors val="1"/>
        <c:ser>
          <c:idx val="0"/>
          <c:order val="0"/>
          <c:tx>
            <c:strRef>
              <c:f>'E-Golf'!$Q$4</c:f>
              <c:strCache>
                <c:ptCount val="1"/>
                <c:pt idx="0">
                  <c:v>Reichw o. Verbr (km)</c:v>
                </c:pt>
              </c:strCache>
            </c:strRef>
          </c:tx>
          <c:spPr>
            <a:solidFill>
              <a:srgbClr val="3366CC">
                <a:alpha val="30000"/>
              </a:srgbClr>
            </a:solidFill>
            <a:ln w="25400" cmpd="sng">
              <a:solidFill>
                <a:srgbClr val="3366CC"/>
              </a:solidFill>
            </a:ln>
          </c:spPr>
          <c:cat>
            <c:numRef>
              <c:f>'E-Golf'!$G$5:$G$19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'E-Golf'!$Q$5:$Q$19</c:f>
              <c:numCache>
                <c:formatCode>#,##0.00</c:formatCode>
                <c:ptCount val="15"/>
                <c:pt idx="1">
                  <c:v>363.14191990507453</c:v>
                </c:pt>
                <c:pt idx="2">
                  <c:v>347.44826603263868</c:v>
                </c:pt>
                <c:pt idx="3">
                  <c:v>324.10396984678636</c:v>
                </c:pt>
                <c:pt idx="4">
                  <c:v>296.2388635083658</c:v>
                </c:pt>
                <c:pt idx="5">
                  <c:v>266.75200438015645</c:v>
                </c:pt>
                <c:pt idx="6">
                  <c:v>237.81961332713942</c:v>
                </c:pt>
                <c:pt idx="7">
                  <c:v>210.79896438185804</c:v>
                </c:pt>
                <c:pt idx="8">
                  <c:v>186.36666970147877</c:v>
                </c:pt>
                <c:pt idx="9">
                  <c:v>164.72842652082642</c:v>
                </c:pt>
                <c:pt idx="10">
                  <c:v>145.80765823172314</c:v>
                </c:pt>
                <c:pt idx="11">
                  <c:v>129.38243665755033</c:v>
                </c:pt>
                <c:pt idx="12">
                  <c:v>115.17261373256177</c:v>
                </c:pt>
                <c:pt idx="13">
                  <c:v>102.8898007607516</c:v>
                </c:pt>
                <c:pt idx="14">
                  <c:v>92.263056931378657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C5-3B41-B9E9-EB2568857F31}"/>
            </c:ext>
          </c:extLst>
        </c:ser>
        <c:ser>
          <c:idx val="1"/>
          <c:order val="1"/>
          <c:tx>
            <c:strRef>
              <c:f>'E-Golf'!$R$4</c:f>
              <c:strCache>
                <c:ptCount val="1"/>
                <c:pt idx="0">
                  <c:v>Reichw mit Verbr (km)</c:v>
                </c:pt>
              </c:strCache>
            </c:strRef>
          </c:tx>
          <c:spPr>
            <a:solidFill>
              <a:srgbClr val="DC3912">
                <a:alpha val="30000"/>
              </a:srgbClr>
            </a:solidFill>
            <a:ln w="25400" cmpd="sng">
              <a:solidFill>
                <a:srgbClr val="DC3912"/>
              </a:solidFill>
            </a:ln>
          </c:spPr>
          <c:cat>
            <c:numRef>
              <c:f>'E-Golf'!$G$5:$G$19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'E-Golf'!$R$5:$R$19</c:f>
              <c:numCache>
                <c:formatCode>#,##0.00</c:formatCode>
                <c:ptCount val="15"/>
                <c:pt idx="1">
                  <c:v>145.22270185944706</c:v>
                </c:pt>
                <c:pt idx="2">
                  <c:v>202.25547112175437</c:v>
                </c:pt>
                <c:pt idx="3">
                  <c:v>224.07255744695249</c:v>
                </c:pt>
                <c:pt idx="4">
                  <c:v>226.82360758972237</c:v>
                </c:pt>
                <c:pt idx="5">
                  <c:v>218.56745367037229</c:v>
                </c:pt>
                <c:pt idx="6">
                  <c:v>204.34966893957787</c:v>
                </c:pt>
                <c:pt idx="7">
                  <c:v>187.4704114923492</c:v>
                </c:pt>
                <c:pt idx="8">
                  <c:v>170.00166733338872</c:v>
                </c:pt>
                <c:pt idx="9">
                  <c:v>153.14558396987567</c:v>
                </c:pt>
                <c:pt idx="10">
                  <c:v>137.52181765797152</c:v>
                </c:pt>
                <c:pt idx="11">
                  <c:v>123.38547447293131</c:v>
                </c:pt>
                <c:pt idx="12">
                  <c:v>110.7791150324027</c:v>
                </c:pt>
                <c:pt idx="13">
                  <c:v>99.631361186067238</c:v>
                </c:pt>
                <c:pt idx="14">
                  <c:v>89.817129271580313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C5-3B41-B9E9-EB2568857F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8904208"/>
        <c:axId val="-2128899152"/>
      </c:areaChart>
      <c:areaChart>
        <c:grouping val="standard"/>
        <c:varyColors val="1"/>
        <c:ser>
          <c:idx val="2"/>
          <c:order val="2"/>
          <c:tx>
            <c:strRef>
              <c:f>'E-Golf'!$L$4</c:f>
              <c:strCache>
                <c:ptCount val="1"/>
                <c:pt idx="0">
                  <c:v>P_Luft (kW)</c:v>
                </c:pt>
              </c:strCache>
            </c:strRef>
          </c:tx>
          <c:spPr>
            <a:solidFill>
              <a:srgbClr val="FF9900">
                <a:alpha val="30000"/>
              </a:srgbClr>
            </a:solidFill>
            <a:ln w="25400" cmpd="sng">
              <a:solidFill>
                <a:srgbClr val="FF9900"/>
              </a:solidFill>
            </a:ln>
          </c:spPr>
          <c:cat>
            <c:numRef>
              <c:f>'E-Golf'!$G$5:$G$19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'E-Golf'!$L$5:$L$19</c:f>
              <c:numCache>
                <c:formatCode>#,##0.00</c:formatCode>
                <c:ptCount val="15"/>
                <c:pt idx="1">
                  <c:v>7.7207638888888873E-3</c:v>
                </c:pt>
                <c:pt idx="2">
                  <c:v>6.1766111111111098E-2</c:v>
                </c:pt>
                <c:pt idx="3">
                  <c:v>0.20846062500000004</c:v>
                </c:pt>
                <c:pt idx="4">
                  <c:v>0.49412888888888878</c:v>
                </c:pt>
                <c:pt idx="5">
                  <c:v>0.96509548611111107</c:v>
                </c:pt>
                <c:pt idx="6">
                  <c:v>1.6676850000000003</c:v>
                </c:pt>
                <c:pt idx="7">
                  <c:v>2.6482220138888883</c:v>
                </c:pt>
                <c:pt idx="8">
                  <c:v>3.9530311111111103</c:v>
                </c:pt>
                <c:pt idx="9">
                  <c:v>5.6284368749999993</c:v>
                </c:pt>
                <c:pt idx="10">
                  <c:v>7.7207638888888885</c:v>
                </c:pt>
                <c:pt idx="11">
                  <c:v>10.276336736111109</c:v>
                </c:pt>
                <c:pt idx="12">
                  <c:v>13.341480000000002</c:v>
                </c:pt>
                <c:pt idx="13">
                  <c:v>16.962518263888882</c:v>
                </c:pt>
                <c:pt idx="14">
                  <c:v>21.185776111111107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C5-3B41-B9E9-EB2568857F31}"/>
            </c:ext>
          </c:extLst>
        </c:ser>
        <c:ser>
          <c:idx val="3"/>
          <c:order val="3"/>
          <c:tx>
            <c:strRef>
              <c:f>'E-Golf'!$M$4</c:f>
              <c:strCache>
                <c:ptCount val="1"/>
                <c:pt idx="0">
                  <c:v>P_Roll (kW)</c:v>
                </c:pt>
              </c:strCache>
            </c:strRef>
          </c:tx>
          <c:spPr>
            <a:solidFill>
              <a:srgbClr val="109618">
                <a:alpha val="30000"/>
              </a:srgbClr>
            </a:solidFill>
            <a:ln w="25400" cmpd="sng">
              <a:solidFill>
                <a:srgbClr val="109618"/>
              </a:solidFill>
            </a:ln>
          </c:spPr>
          <c:cat>
            <c:numRef>
              <c:f>'E-Golf'!$G$5:$G$19</c:f>
              <c:numCache>
                <c:formatCode>General</c:formatCode>
                <c:ptCount val="15"/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</c:numCache>
            </c:numRef>
          </c:cat>
          <c:val>
            <c:numRef>
              <c:f>'E-Golf'!$M$5:$M$19</c:f>
              <c:numCache>
                <c:formatCode>#,##0.00</c:formatCode>
                <c:ptCount val="15"/>
                <c:pt idx="1">
                  <c:v>0.50507874999999991</c:v>
                </c:pt>
                <c:pt idx="2">
                  <c:v>1.0101574999999998</c:v>
                </c:pt>
                <c:pt idx="3">
                  <c:v>1.5152362500000001</c:v>
                </c:pt>
                <c:pt idx="4">
                  <c:v>2.0203149999999996</c:v>
                </c:pt>
                <c:pt idx="5">
                  <c:v>2.5253937500000001</c:v>
                </c:pt>
                <c:pt idx="6">
                  <c:v>3.0304725000000001</c:v>
                </c:pt>
                <c:pt idx="7">
                  <c:v>3.5355512499999997</c:v>
                </c:pt>
                <c:pt idx="8">
                  <c:v>4.0406299999999993</c:v>
                </c:pt>
                <c:pt idx="9">
                  <c:v>4.5457087500000002</c:v>
                </c:pt>
                <c:pt idx="10">
                  <c:v>5.0507875000000002</c:v>
                </c:pt>
                <c:pt idx="11">
                  <c:v>5.5558662500000002</c:v>
                </c:pt>
                <c:pt idx="12">
                  <c:v>6.0609450000000002</c:v>
                </c:pt>
                <c:pt idx="13">
                  <c:v>6.5660237499999994</c:v>
                </c:pt>
                <c:pt idx="14">
                  <c:v>7.0711024999999994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C5-3B41-B9E9-EB2568857F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28893680"/>
        <c:axId val="-2128890976"/>
      </c:areaChart>
      <c:catAx>
        <c:axId val="-2128904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Geschwindigkeit in km/h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/>
            </a:pPr>
            <a:endParaRPr lang="de-DE"/>
          </a:p>
        </c:txPr>
        <c:crossAx val="-2128899152"/>
        <c:crosses val="autoZero"/>
        <c:auto val="1"/>
        <c:lblAlgn val="ctr"/>
        <c:lblOffset val="100"/>
        <c:noMultiLvlLbl val="1"/>
      </c:catAx>
      <c:valAx>
        <c:axId val="-212889915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Reichweite in km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8904208"/>
        <c:crosses val="autoZero"/>
        <c:crossBetween val="midCat"/>
      </c:valAx>
      <c:catAx>
        <c:axId val="-2128893680"/>
        <c:scaling>
          <c:orientation val="minMax"/>
        </c:scaling>
        <c:delete val="1"/>
        <c:axPos val="b"/>
        <c:numFmt formatCode="General" sourceLinked="1"/>
        <c:majorTickMark val="cross"/>
        <c:minorTickMark val="cross"/>
        <c:tickLblPos val="nextTo"/>
        <c:crossAx val="-2128890976"/>
        <c:crosses val="autoZero"/>
        <c:auto val="1"/>
        <c:lblAlgn val="ctr"/>
        <c:lblOffset val="100"/>
        <c:noMultiLvlLbl val="1"/>
      </c:catAx>
      <c:valAx>
        <c:axId val="-2128890976"/>
        <c:scaling>
          <c:orientation val="minMax"/>
        </c:scaling>
        <c:delete val="0"/>
        <c:axPos val="r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/>
                </a:pPr>
                <a:r>
                  <a:rPr lang="de-DE"/>
                  <a:t>Leistungsbedarf in kW</a:t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/>
            </a:pPr>
            <a:endParaRPr lang="de-DE"/>
          </a:p>
        </c:txPr>
        <c:crossAx val="-2128893680"/>
        <c:crosses val="max"/>
        <c:crossBetween val="midCat"/>
      </c:valAx>
    </c:plotArea>
    <c:legend>
      <c:legendPos val="t"/>
      <c:overlay val="0"/>
      <c:txPr>
        <a:bodyPr/>
        <a:lstStyle/>
        <a:p>
          <a:pPr lvl="0">
            <a:defRPr sz="1200">
              <a:solidFill>
                <a:srgbClr val="222222"/>
              </a:solidFill>
            </a:defRPr>
          </a:pPr>
          <a:endParaRPr lang="de-DE"/>
        </a:p>
      </c:txPr>
    </c:legend>
    <c:plotVisOnly val="1"/>
    <c:dispBlanksAs val="zero"/>
    <c:showDLblsOverMax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0.png"/><Relationship Id="rId2" Type="http://schemas.openxmlformats.org/officeDocument/2006/relationships/customXml" Target="../ink/ink1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0.png"/><Relationship Id="rId1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1057</xdr:colOff>
      <xdr:row>25</xdr:row>
      <xdr:rowOff>37042</xdr:rowOff>
    </xdr:from>
    <xdr:to>
      <xdr:col>10</xdr:col>
      <xdr:colOff>398990</xdr:colOff>
      <xdr:row>57</xdr:row>
      <xdr:rowOff>110067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19</xdr:row>
      <xdr:rowOff>447675</xdr:rowOff>
    </xdr:from>
    <xdr:to>
      <xdr:col>17</xdr:col>
      <xdr:colOff>542925</xdr:colOff>
      <xdr:row>52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19</xdr:row>
      <xdr:rowOff>447675</xdr:rowOff>
    </xdr:from>
    <xdr:to>
      <xdr:col>17</xdr:col>
      <xdr:colOff>542925</xdr:colOff>
      <xdr:row>52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19</xdr:row>
      <xdr:rowOff>447675</xdr:rowOff>
    </xdr:from>
    <xdr:to>
      <xdr:col>17</xdr:col>
      <xdr:colOff>542925</xdr:colOff>
      <xdr:row>52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389453</xdr:colOff>
      <xdr:row>3</xdr:row>
      <xdr:rowOff>118400</xdr:rowOff>
    </xdr:from>
    <xdr:to>
      <xdr:col>2</xdr:col>
      <xdr:colOff>444893</xdr:colOff>
      <xdr:row>3</xdr:row>
      <xdr:rowOff>165200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Freihand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14:cNvPr>
            <xdr14:cNvContentPartPr/>
          </xdr14:nvContentPartPr>
          <xdr14:nvPr macro=""/>
          <xdr14:xfrm>
            <a:off x="5367853" y="118400"/>
            <a:ext cx="55440" cy="46800"/>
          </xdr14:xfrm>
        </xdr:contentPart>
      </mc:Choice>
      <mc:Fallback xmlns="">
        <xdr:pic>
          <xdr:nvPicPr>
            <xdr:cNvPr id="3" name="Freihand 2"/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351653" y="96232"/>
              <a:ext cx="87840" cy="90644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389453</xdr:colOff>
      <xdr:row>0</xdr:row>
      <xdr:rowOff>118400</xdr:rowOff>
    </xdr:from>
    <xdr:to>
      <xdr:col>6</xdr:col>
      <xdr:colOff>444893</xdr:colOff>
      <xdr:row>0</xdr:row>
      <xdr:rowOff>165200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4" name="Freihand 3">
              <a:extLst>
                <a:ext uri="{FF2B5EF4-FFF2-40B4-BE49-F238E27FC236}">
                  <a16:creationId xmlns:a16="http://schemas.microsoft.com/office/drawing/2014/main" id="{00000000-0008-0000-0400-000004000000}"/>
                </a:ext>
              </a:extLst>
            </xdr14:cNvPr>
            <xdr14:cNvContentPartPr/>
          </xdr14:nvContentPartPr>
          <xdr14:nvPr macro=""/>
          <xdr14:xfrm>
            <a:off x="5367853" y="118400"/>
            <a:ext cx="55440" cy="46800"/>
          </xdr14:xfrm>
        </xdr:contentPart>
      </mc:Choice>
      <mc:Fallback xmlns="">
        <xdr:pic>
          <xdr:nvPicPr>
            <xdr:cNvPr id="4" name="Freihand 3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5351653" y="102200"/>
              <a:ext cx="87840" cy="79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6-03-06T14:52:46.708"/>
    </inkml:context>
    <inkml:brush xml:id="br0">
      <inkml:brushProperty name="width" value="0.09071" units="cm"/>
      <inkml:brushProperty name="height" value="0.09071" units="cm"/>
    </inkml:brush>
  </inkml:definitions>
  <inkml:trace contextRef="#ctx0" brushRef="#br0">12 0 7012,'0'-9'-426,"-5"1"0,-2-1 0</inkml:trace>
  <inkml:trace contextRef="#ctx0" brushRef="#br0" timeOffset="1">-47-51 8355,'-5'4'-274,"-3"-4"0,-2-4 1,-2-5-1,0 1 544,0-1 0,4 4 1,1 0-595,-3 1 82,5 1 1,0 4 125,5 2 1,0-1 0,0 4 0,0 0-153,0 2 1,5 0 0,2 1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6-03-06T14:52:35.049"/>
    </inkml:context>
    <inkml:brush xml:id="br0">
      <inkml:brushProperty name="width" value="0.09071" units="cm"/>
      <inkml:brushProperty name="height" value="0.09071" units="cm"/>
    </inkml:brush>
  </inkml:definitions>
  <inkml:traceGroup>
    <inkml:annotationXML>
      <emma:emma xmlns:emma="http://www.w3.org/2003/04/emma" version="1.0">
        <emma:interpretation id="{D10B14C5-A7D0-A349-A4AD-B5A6EDF39F9E}" emma:medium="tactile" emma:mode="ink">
          <msink:context xmlns:msink="http://schemas.microsoft.com/ink/2010/main" type="writingRegion" rotatedBoundingBox="14910,328 15063,328 15063,458 14910,458"/>
        </emma:interpretation>
      </emma:emma>
    </inkml:annotationXML>
    <inkml:traceGroup>
      <inkml:annotationXML>
        <emma:emma xmlns:emma="http://www.w3.org/2003/04/emma" version="1.0">
          <emma:interpretation id="{4B6CD61D-4B5F-434E-94B0-DB5EA7AE1CB9}" emma:medium="tactile" emma:mode="ink">
            <msink:context xmlns:msink="http://schemas.microsoft.com/ink/2010/main" type="paragraph" rotatedBoundingBox="14910,328 15063,328 15063,458 14910,458" alignmentLevel="1"/>
          </emma:interpretation>
        </emma:emma>
      </inkml:annotationXML>
      <inkml:traceGroup>
        <inkml:annotationXML>
          <emma:emma xmlns:emma="http://www.w3.org/2003/04/emma" version="1.0">
            <emma:interpretation id="{99295E78-783D-B645-A60F-8CD01F4033C1}" emma:medium="tactile" emma:mode="ink">
              <msink:context xmlns:msink="http://schemas.microsoft.com/ink/2010/main" type="line" rotatedBoundingBox="14910,328 15063,328 15063,458 14910,458"/>
            </emma:interpretation>
          </emma:emma>
        </inkml:annotationXML>
        <inkml:traceGroup>
          <inkml:annotationXML>
            <emma:emma xmlns:emma="http://www.w3.org/2003/04/emma" version="1.0">
              <emma:interpretation id="{766C9869-D8D3-6D46-A930-A3B345026FBD}" emma:medium="tactile" emma:mode="ink">
                <msink:context xmlns:msink="http://schemas.microsoft.com/ink/2010/main" type="inkWord" rotatedBoundingBox="14910,328 15063,328 15063,458 14910,458"/>
              </emma:interpretation>
            </emma:emma>
          </inkml:annotationXML>
          <inkml:trace contextRef="#ctx0" brushRef="#br0">12 36 7012,'0'-12'-426,"-5"0"0,-2 0 0</inkml:trace>
          <inkml:trace contextRef="#ctx0" brushRef="#br0" timeOffset="140">-47-35 8355,'-5'5'-274,"-3"-5"0,-2-5 1,-2-7-1,0 1 544,0-1 0,4 4 1,1 2-595,-3 0 82,5 2 1,0 6 125,5 2 1,0-2 0,0 6 0,0 1-153,0 2 1,5 0 0,2 1 0</inkml:trace>
        </inkml:traceGroup>
      </inkml:traceGroup>
    </inkml:traceGroup>
  </inkml:traceGroup>
</inkml:ink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R22"/>
  <sheetViews>
    <sheetView tabSelected="1" workbookViewId="0">
      <selection activeCell="R62" sqref="R62"/>
    </sheetView>
  </sheetViews>
  <sheetFormatPr baseColWidth="10" defaultColWidth="14.5" defaultRowHeight="12.75" customHeight="1" x14ac:dyDescent="0.15"/>
  <cols>
    <col min="1" max="1" width="17.33203125" customWidth="1"/>
    <col min="2" max="2" width="26" customWidth="1"/>
    <col min="3" max="3" width="7" customWidth="1"/>
    <col min="4" max="4" width="6.5" customWidth="1"/>
    <col min="5" max="5" width="21.33203125" customWidth="1"/>
    <col min="6" max="6" width="17.33203125" customWidth="1"/>
    <col min="7" max="7" width="8.83203125" customWidth="1"/>
    <col min="8" max="8" width="7.1640625" customWidth="1"/>
    <col min="9" max="9" width="10.5" customWidth="1"/>
    <col min="10" max="10" width="9.6640625" customWidth="1"/>
    <col min="11" max="11" width="12" customWidth="1"/>
    <col min="12" max="12" width="11.5" customWidth="1"/>
    <col min="13" max="13" width="11.6640625" customWidth="1"/>
    <col min="14" max="14" width="13.33203125" customWidth="1"/>
    <col min="15" max="15" width="13" customWidth="1"/>
    <col min="16" max="16" width="14.83203125" customWidth="1"/>
    <col min="17" max="17" width="19.1640625" customWidth="1"/>
    <col min="18" max="18" width="19.5" customWidth="1"/>
    <col min="19" max="20" width="17.33203125" customWidth="1"/>
  </cols>
  <sheetData>
    <row r="1" spans="1:18" ht="12.75" customHeight="1" x14ac:dyDescent="0.15">
      <c r="A1" s="7" t="s">
        <v>50</v>
      </c>
      <c r="B1" s="8"/>
      <c r="C1" s="8"/>
      <c r="D1" s="8"/>
      <c r="E1" s="8"/>
      <c r="F1" s="8"/>
    </row>
    <row r="2" spans="1:18" ht="12.75" customHeight="1" x14ac:dyDescent="0.15">
      <c r="G2" s="7" t="s">
        <v>1</v>
      </c>
      <c r="H2" s="8"/>
      <c r="I2" s="8"/>
      <c r="J2" s="8"/>
      <c r="K2" s="8"/>
      <c r="L2" s="8"/>
      <c r="M2" s="8"/>
    </row>
    <row r="3" spans="1:18" ht="12.75" customHeight="1" x14ac:dyDescent="0.15">
      <c r="A3" s="1" t="s">
        <v>2</v>
      </c>
      <c r="B3" s="1" t="s">
        <v>3</v>
      </c>
      <c r="C3" s="1">
        <v>1.2183999999999999</v>
      </c>
      <c r="D3" s="1" t="s">
        <v>4</v>
      </c>
      <c r="E3" s="1" t="s">
        <v>5</v>
      </c>
    </row>
    <row r="4" spans="1:18" ht="12.75" customHeight="1" x14ac:dyDescent="0.15"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</row>
    <row r="5" spans="1:18" ht="12.75" customHeight="1" x14ac:dyDescent="0.15">
      <c r="A5" s="1" t="s">
        <v>18</v>
      </c>
      <c r="B5" s="1" t="s">
        <v>19</v>
      </c>
      <c r="C5" s="1">
        <v>260</v>
      </c>
      <c r="D5" s="1" t="s">
        <v>20</v>
      </c>
    </row>
    <row r="6" spans="1:18" ht="12.75" customHeight="1" x14ac:dyDescent="0.15">
      <c r="B6" s="1" t="s">
        <v>21</v>
      </c>
      <c r="C6" s="1">
        <v>120</v>
      </c>
      <c r="D6" s="1" t="s">
        <v>20</v>
      </c>
      <c r="G6" s="1">
        <v>10</v>
      </c>
      <c r="H6" s="2">
        <f t="shared" ref="H6:H19" si="0">G6/3.6</f>
        <v>2.7777777777777777</v>
      </c>
      <c r="I6" s="2">
        <f t="shared" ref="I6:I19" si="1">$C$3/2*$C$8*$C$7*H6^2</f>
        <v>2.6229444444444443</v>
      </c>
      <c r="J6" s="2">
        <f t="shared" ref="J6:J19" si="2">($C$5+$C$6)*9.81*$C$9</f>
        <v>82.011600000000001</v>
      </c>
      <c r="K6" s="2">
        <f t="shared" ref="K6:K19" si="3">I6+J6</f>
        <v>84.634544444444444</v>
      </c>
      <c r="L6" s="2">
        <f t="shared" ref="L6:L19" si="4">(I6*H6/1000)</f>
        <v>7.2859567901234559E-3</v>
      </c>
      <c r="M6" s="2">
        <f t="shared" ref="M6:M19" si="5">(J6*H6/1000)</f>
        <v>0.22781000000000001</v>
      </c>
      <c r="N6" s="2">
        <f t="shared" ref="N6:N19" si="6">L6+M6</f>
        <v>0.23509595679012346</v>
      </c>
      <c r="O6" s="2">
        <f t="shared" ref="O6:O19" si="7">N6/$C$14</f>
        <v>0.26121772976680385</v>
      </c>
      <c r="P6" s="2">
        <f t="shared" ref="P6:P19" si="8">O6/$C$15/$C$16</f>
        <v>0.30551781259275307</v>
      </c>
      <c r="Q6" s="2">
        <f t="shared" ref="Q6:Q19" si="9">$C$12/P6*G6</f>
        <v>621.89499979585423</v>
      </c>
      <c r="R6" s="2">
        <f t="shared" ref="R6:R19" si="10">$C$12/(P6+$C$22)*G6</f>
        <v>468.5367549829682</v>
      </c>
    </row>
    <row r="7" spans="1:18" ht="12.75" customHeight="1" x14ac:dyDescent="0.15">
      <c r="B7" s="1" t="s">
        <v>22</v>
      </c>
      <c r="C7" s="1">
        <v>0.9</v>
      </c>
      <c r="D7" s="1" t="s">
        <v>23</v>
      </c>
      <c r="G7" s="1">
        <v>20</v>
      </c>
      <c r="H7" s="2">
        <f t="shared" si="0"/>
        <v>5.5555555555555554</v>
      </c>
      <c r="I7" s="2">
        <f t="shared" si="1"/>
        <v>10.491777777777777</v>
      </c>
      <c r="J7" s="2">
        <f t="shared" si="2"/>
        <v>82.011600000000001</v>
      </c>
      <c r="K7" s="2">
        <f t="shared" si="3"/>
        <v>92.503377777777786</v>
      </c>
      <c r="L7" s="2">
        <f t="shared" si="4"/>
        <v>5.8287654320987647E-2</v>
      </c>
      <c r="M7" s="2">
        <f t="shared" si="5"/>
        <v>0.45562000000000002</v>
      </c>
      <c r="N7" s="2">
        <f t="shared" si="6"/>
        <v>0.51390765432098773</v>
      </c>
      <c r="O7" s="2">
        <f t="shared" si="7"/>
        <v>0.57100850480109744</v>
      </c>
      <c r="P7" s="2">
        <f t="shared" si="8"/>
        <v>0.66784620444572795</v>
      </c>
      <c r="Q7" s="2">
        <f t="shared" si="9"/>
        <v>568.99327640167849</v>
      </c>
      <c r="R7" s="2">
        <f t="shared" si="10"/>
        <v>494.89077083386007</v>
      </c>
    </row>
    <row r="8" spans="1:18" ht="12.75" customHeight="1" x14ac:dyDescent="0.15">
      <c r="B8" s="1" t="s">
        <v>24</v>
      </c>
      <c r="C8" s="1">
        <v>0.62</v>
      </c>
      <c r="G8" s="1">
        <v>30</v>
      </c>
      <c r="H8" s="2">
        <f t="shared" si="0"/>
        <v>8.3333333333333339</v>
      </c>
      <c r="I8" s="2">
        <f t="shared" si="1"/>
        <v>23.606500000000004</v>
      </c>
      <c r="J8" s="2">
        <f t="shared" si="2"/>
        <v>82.011600000000001</v>
      </c>
      <c r="K8" s="2">
        <f t="shared" si="3"/>
        <v>105.6181</v>
      </c>
      <c r="L8" s="2">
        <f t="shared" si="4"/>
        <v>0.1967208333333334</v>
      </c>
      <c r="M8" s="2">
        <f t="shared" si="5"/>
        <v>0.68343000000000009</v>
      </c>
      <c r="N8" s="2">
        <f t="shared" si="6"/>
        <v>0.88015083333333344</v>
      </c>
      <c r="O8" s="2">
        <f t="shared" si="7"/>
        <v>0.97794537037037044</v>
      </c>
      <c r="P8" s="2">
        <f t="shared" si="8"/>
        <v>1.1437957548191466</v>
      </c>
      <c r="Q8" s="2">
        <f t="shared" si="9"/>
        <v>498.34072000916507</v>
      </c>
      <c r="R8" s="2">
        <f t="shared" si="10"/>
        <v>458.27459837477932</v>
      </c>
    </row>
    <row r="9" spans="1:18" ht="12.75" customHeight="1" x14ac:dyDescent="0.15">
      <c r="B9" s="1" t="s">
        <v>25</v>
      </c>
      <c r="C9" s="1">
        <v>2.1999999999999999E-2</v>
      </c>
      <c r="G9" s="1">
        <v>40</v>
      </c>
      <c r="H9" s="2">
        <f t="shared" si="0"/>
        <v>11.111111111111111</v>
      </c>
      <c r="I9" s="2">
        <f t="shared" si="1"/>
        <v>41.967111111111109</v>
      </c>
      <c r="J9" s="2">
        <f t="shared" si="2"/>
        <v>82.011600000000001</v>
      </c>
      <c r="K9" s="2">
        <f t="shared" si="3"/>
        <v>123.97871111111111</v>
      </c>
      <c r="L9" s="2">
        <f t="shared" si="4"/>
        <v>0.46630123456790118</v>
      </c>
      <c r="M9" s="2">
        <f t="shared" si="5"/>
        <v>0.91124000000000005</v>
      </c>
      <c r="N9" s="2">
        <f t="shared" si="6"/>
        <v>1.3775412345679012</v>
      </c>
      <c r="O9" s="2">
        <f t="shared" si="7"/>
        <v>1.5306013717421125</v>
      </c>
      <c r="P9" s="2">
        <f t="shared" si="8"/>
        <v>1.7901770429732309</v>
      </c>
      <c r="Q9" s="2">
        <f t="shared" si="9"/>
        <v>424.53901583820306</v>
      </c>
      <c r="R9" s="2">
        <f t="shared" si="10"/>
        <v>402.07873798135176</v>
      </c>
    </row>
    <row r="10" spans="1:18" ht="12.75" customHeight="1" x14ac:dyDescent="0.15">
      <c r="B10" s="1" t="s">
        <v>26</v>
      </c>
      <c r="C10" s="1">
        <v>1</v>
      </c>
      <c r="G10" s="1">
        <v>50</v>
      </c>
      <c r="H10" s="2">
        <f t="shared" si="0"/>
        <v>13.888888888888889</v>
      </c>
      <c r="I10" s="2">
        <f t="shared" si="1"/>
        <v>65.57361111111112</v>
      </c>
      <c r="J10" s="2">
        <f t="shared" si="2"/>
        <v>82.011600000000001</v>
      </c>
      <c r="K10" s="2">
        <f t="shared" si="3"/>
        <v>147.58521111111111</v>
      </c>
      <c r="L10" s="2">
        <f t="shared" si="4"/>
        <v>0.91074459876543223</v>
      </c>
      <c r="M10" s="2">
        <f t="shared" si="5"/>
        <v>1.1390499999999999</v>
      </c>
      <c r="N10" s="2">
        <f t="shared" si="6"/>
        <v>2.0497945987654322</v>
      </c>
      <c r="O10" s="2">
        <f t="shared" si="7"/>
        <v>2.2775495541838136</v>
      </c>
      <c r="P10" s="2">
        <f t="shared" si="8"/>
        <v>2.6638006481682028</v>
      </c>
      <c r="Q10" s="2">
        <f t="shared" si="9"/>
        <v>356.63329410677932</v>
      </c>
      <c r="R10" s="2">
        <f t="shared" si="10"/>
        <v>343.72956697497079</v>
      </c>
    </row>
    <row r="11" spans="1:18" ht="12.75" customHeight="1" x14ac:dyDescent="0.15">
      <c r="B11" s="1" t="s">
        <v>27</v>
      </c>
      <c r="C11" s="1">
        <v>65</v>
      </c>
      <c r="D11" s="1" t="s">
        <v>28</v>
      </c>
      <c r="G11" s="1">
        <v>60</v>
      </c>
      <c r="H11" s="2">
        <f t="shared" si="0"/>
        <v>16.666666666666668</v>
      </c>
      <c r="I11" s="2">
        <f t="shared" si="1"/>
        <v>94.426000000000016</v>
      </c>
      <c r="J11" s="2">
        <f t="shared" si="2"/>
        <v>82.011600000000001</v>
      </c>
      <c r="K11" s="2">
        <f t="shared" si="3"/>
        <v>176.43760000000003</v>
      </c>
      <c r="L11" s="2">
        <f t="shared" si="4"/>
        <v>1.5737666666666672</v>
      </c>
      <c r="M11" s="2">
        <f t="shared" si="5"/>
        <v>1.3668600000000002</v>
      </c>
      <c r="N11" s="2">
        <f t="shared" si="6"/>
        <v>2.9406266666666676</v>
      </c>
      <c r="O11" s="2">
        <f t="shared" si="7"/>
        <v>3.2673629629629639</v>
      </c>
      <c r="P11" s="2">
        <f t="shared" si="8"/>
        <v>3.8214771496642852</v>
      </c>
      <c r="Q11" s="2">
        <f t="shared" si="9"/>
        <v>298.31396482382434</v>
      </c>
      <c r="R11" s="2">
        <f t="shared" si="10"/>
        <v>290.70678126929658</v>
      </c>
    </row>
    <row r="12" spans="1:18" ht="12.75" customHeight="1" x14ac:dyDescent="0.15">
      <c r="B12" s="1" t="s">
        <v>29</v>
      </c>
      <c r="C12" s="1">
        <v>19</v>
      </c>
      <c r="D12" s="1" t="s">
        <v>30</v>
      </c>
      <c r="G12" s="1">
        <v>70</v>
      </c>
      <c r="H12" s="2">
        <f t="shared" si="0"/>
        <v>19.444444444444443</v>
      </c>
      <c r="I12" s="2">
        <f t="shared" si="1"/>
        <v>128.52427777777777</v>
      </c>
      <c r="J12" s="2">
        <f t="shared" si="2"/>
        <v>82.011600000000001</v>
      </c>
      <c r="K12" s="2">
        <f t="shared" si="3"/>
        <v>210.53587777777778</v>
      </c>
      <c r="L12" s="2">
        <f t="shared" si="4"/>
        <v>2.4990831790123451</v>
      </c>
      <c r="M12" s="2">
        <f t="shared" si="5"/>
        <v>1.5946699999999998</v>
      </c>
      <c r="N12" s="2">
        <f t="shared" si="6"/>
        <v>4.0937531790123449</v>
      </c>
      <c r="O12" s="2">
        <f t="shared" si="7"/>
        <v>4.54861464334705</v>
      </c>
      <c r="P12" s="2">
        <f t="shared" si="8"/>
        <v>5.3200171267216954</v>
      </c>
      <c r="Q12" s="2">
        <f t="shared" si="9"/>
        <v>249.99919517544365</v>
      </c>
      <c r="R12" s="2">
        <f t="shared" si="10"/>
        <v>245.38667847428968</v>
      </c>
    </row>
    <row r="13" spans="1:18" ht="12.75" customHeight="1" x14ac:dyDescent="0.15">
      <c r="G13" s="1">
        <v>80</v>
      </c>
      <c r="H13" s="2">
        <f t="shared" si="0"/>
        <v>22.222222222222221</v>
      </c>
      <c r="I13" s="2">
        <f t="shared" si="1"/>
        <v>167.86844444444444</v>
      </c>
      <c r="J13" s="2">
        <f t="shared" si="2"/>
        <v>82.011600000000001</v>
      </c>
      <c r="K13" s="2">
        <f t="shared" si="3"/>
        <v>249.88004444444442</v>
      </c>
      <c r="L13" s="2">
        <f t="shared" si="4"/>
        <v>3.7304098765432094</v>
      </c>
      <c r="M13" s="2">
        <f t="shared" si="5"/>
        <v>1.8224800000000001</v>
      </c>
      <c r="N13" s="2">
        <f t="shared" si="6"/>
        <v>5.55288987654321</v>
      </c>
      <c r="O13" s="2">
        <f t="shared" si="7"/>
        <v>6.1698776406035662</v>
      </c>
      <c r="P13" s="2">
        <f t="shared" si="8"/>
        <v>7.2162311586006629</v>
      </c>
      <c r="Q13" s="2">
        <f t="shared" si="9"/>
        <v>210.6362679621742</v>
      </c>
      <c r="R13" s="2">
        <f t="shared" si="10"/>
        <v>207.75724099602158</v>
      </c>
    </row>
    <row r="14" spans="1:18" ht="12.75" customHeight="1" x14ac:dyDescent="0.15">
      <c r="A14" s="1" t="s">
        <v>31</v>
      </c>
      <c r="B14" s="1" t="s">
        <v>32</v>
      </c>
      <c r="C14" s="1">
        <v>0.9</v>
      </c>
      <c r="E14" s="1" t="s">
        <v>33</v>
      </c>
      <c r="F14" s="1" t="s">
        <v>34</v>
      </c>
      <c r="G14" s="1">
        <v>90</v>
      </c>
      <c r="H14" s="2">
        <f t="shared" si="0"/>
        <v>25</v>
      </c>
      <c r="I14" s="2">
        <f t="shared" si="1"/>
        <v>212.45850000000002</v>
      </c>
      <c r="J14" s="2">
        <f t="shared" si="2"/>
        <v>82.011600000000001</v>
      </c>
      <c r="K14" s="2">
        <f t="shared" si="3"/>
        <v>294.4701</v>
      </c>
      <c r="L14" s="2">
        <f t="shared" si="4"/>
        <v>5.3114625000000002</v>
      </c>
      <c r="M14" s="2">
        <f t="shared" si="5"/>
        <v>2.0502899999999999</v>
      </c>
      <c r="N14" s="2">
        <f t="shared" si="6"/>
        <v>7.3617524999999997</v>
      </c>
      <c r="O14" s="2">
        <f t="shared" si="7"/>
        <v>8.1797249999999995</v>
      </c>
      <c r="P14" s="2">
        <f t="shared" si="8"/>
        <v>9.5669298245614023</v>
      </c>
      <c r="Q14" s="2">
        <f t="shared" si="9"/>
        <v>178.7407278362048</v>
      </c>
      <c r="R14" s="2">
        <f t="shared" si="10"/>
        <v>176.8917361596327</v>
      </c>
    </row>
    <row r="15" spans="1:18" ht="12.75" customHeight="1" x14ac:dyDescent="0.15">
      <c r="B15" s="1" t="s">
        <v>35</v>
      </c>
      <c r="C15" s="1">
        <v>0.9</v>
      </c>
      <c r="G15" s="1">
        <v>100</v>
      </c>
      <c r="H15" s="2">
        <f t="shared" si="0"/>
        <v>27.777777777777779</v>
      </c>
      <c r="I15" s="2">
        <f t="shared" si="1"/>
        <v>262.29444444444448</v>
      </c>
      <c r="J15" s="2">
        <f t="shared" si="2"/>
        <v>82.011600000000001</v>
      </c>
      <c r="K15" s="2">
        <f t="shared" si="3"/>
        <v>344.30604444444447</v>
      </c>
      <c r="L15" s="2">
        <f t="shared" si="4"/>
        <v>7.2859567901234579</v>
      </c>
      <c r="M15" s="2">
        <f t="shared" si="5"/>
        <v>2.2780999999999998</v>
      </c>
      <c r="N15" s="2">
        <f t="shared" si="6"/>
        <v>9.5640567901234572</v>
      </c>
      <c r="O15" s="2">
        <f t="shared" si="7"/>
        <v>10.626729766803841</v>
      </c>
      <c r="P15" s="2">
        <f t="shared" si="8"/>
        <v>12.428923703864141</v>
      </c>
      <c r="Q15" s="2">
        <f t="shared" si="9"/>
        <v>152.86923029459837</v>
      </c>
      <c r="R15" s="2">
        <f t="shared" si="10"/>
        <v>151.64909970790282</v>
      </c>
    </row>
    <row r="16" spans="1:18" ht="12.75" customHeight="1" x14ac:dyDescent="0.15">
      <c r="B16" s="1" t="s">
        <v>36</v>
      </c>
      <c r="C16" s="1">
        <v>0.95</v>
      </c>
      <c r="G16" s="1">
        <v>110</v>
      </c>
      <c r="H16" s="2">
        <f t="shared" si="0"/>
        <v>30.555555555555554</v>
      </c>
      <c r="I16" s="2">
        <f t="shared" si="1"/>
        <v>317.37627777777772</v>
      </c>
      <c r="J16" s="2">
        <f t="shared" si="2"/>
        <v>82.011600000000001</v>
      </c>
      <c r="K16" s="2">
        <f t="shared" si="3"/>
        <v>399.3878777777777</v>
      </c>
      <c r="L16" s="2">
        <f t="shared" si="4"/>
        <v>9.6976084876543194</v>
      </c>
      <c r="M16" s="2">
        <f t="shared" si="5"/>
        <v>2.5059099999999996</v>
      </c>
      <c r="N16" s="2">
        <f t="shared" si="6"/>
        <v>12.203518487654319</v>
      </c>
      <c r="O16" s="2">
        <f t="shared" si="7"/>
        <v>13.559464986282578</v>
      </c>
      <c r="P16" s="2">
        <f t="shared" si="8"/>
        <v>15.859023375769096</v>
      </c>
      <c r="Q16" s="2">
        <f t="shared" si="9"/>
        <v>131.78617311286004</v>
      </c>
      <c r="R16" s="2">
        <f t="shared" si="10"/>
        <v>130.96039468012111</v>
      </c>
    </row>
    <row r="17" spans="1:18" ht="12.75" customHeight="1" x14ac:dyDescent="0.15">
      <c r="G17" s="1">
        <v>120</v>
      </c>
      <c r="H17" s="2">
        <f t="shared" si="0"/>
        <v>33.333333333333336</v>
      </c>
      <c r="I17" s="2">
        <f t="shared" si="1"/>
        <v>377.70400000000006</v>
      </c>
      <c r="J17" s="2">
        <f t="shared" si="2"/>
        <v>82.011600000000001</v>
      </c>
      <c r="K17" s="2">
        <f t="shared" si="3"/>
        <v>459.71560000000005</v>
      </c>
      <c r="L17" s="2">
        <f t="shared" si="4"/>
        <v>12.590133333333338</v>
      </c>
      <c r="M17" s="2">
        <f t="shared" si="5"/>
        <v>2.7337200000000004</v>
      </c>
      <c r="N17" s="2">
        <f t="shared" si="6"/>
        <v>15.323853333333338</v>
      </c>
      <c r="O17" s="2">
        <f t="shared" si="7"/>
        <v>17.026503703703707</v>
      </c>
      <c r="P17" s="2">
        <f t="shared" si="8"/>
        <v>19.914039419536497</v>
      </c>
      <c r="Q17" s="2">
        <f t="shared" si="9"/>
        <v>114.49209032715008</v>
      </c>
      <c r="R17" s="2">
        <f t="shared" si="10"/>
        <v>113.92003144424716</v>
      </c>
    </row>
    <row r="18" spans="1:18" ht="12.75" customHeight="1" x14ac:dyDescent="0.15">
      <c r="G18" s="1">
        <v>130</v>
      </c>
      <c r="H18" s="2">
        <f t="shared" si="0"/>
        <v>36.111111111111107</v>
      </c>
      <c r="I18" s="2">
        <f t="shared" si="1"/>
        <v>443.27761111111101</v>
      </c>
      <c r="J18" s="2">
        <f t="shared" si="2"/>
        <v>82.011600000000001</v>
      </c>
      <c r="K18" s="2">
        <f t="shared" si="3"/>
        <v>525.28921111111106</v>
      </c>
      <c r="L18" s="2">
        <f t="shared" si="4"/>
        <v>16.007247067901229</v>
      </c>
      <c r="M18" s="2">
        <f t="shared" si="5"/>
        <v>2.9615299999999998</v>
      </c>
      <c r="N18" s="2">
        <f t="shared" si="6"/>
        <v>18.968777067901229</v>
      </c>
      <c r="O18" s="2">
        <f t="shared" si="7"/>
        <v>21.0764189643347</v>
      </c>
      <c r="P18" s="2">
        <f t="shared" si="8"/>
        <v>24.650782414426548</v>
      </c>
      <c r="Q18" s="2">
        <f t="shared" si="9"/>
        <v>100.1996593241789</v>
      </c>
      <c r="R18" s="2">
        <f t="shared" si="10"/>
        <v>99.794825013705633</v>
      </c>
    </row>
    <row r="19" spans="1:18" ht="12.75" customHeight="1" x14ac:dyDescent="0.15">
      <c r="A19" s="1" t="s">
        <v>37</v>
      </c>
      <c r="B19" s="1" t="s">
        <v>38</v>
      </c>
      <c r="C19" s="1">
        <v>0</v>
      </c>
      <c r="D19" s="1" t="s">
        <v>28</v>
      </c>
      <c r="G19" s="1">
        <v>140</v>
      </c>
      <c r="H19" s="2">
        <f t="shared" si="0"/>
        <v>38.888888888888886</v>
      </c>
      <c r="I19" s="2">
        <f t="shared" si="1"/>
        <v>514.09711111111108</v>
      </c>
      <c r="J19" s="2">
        <f t="shared" si="2"/>
        <v>82.011600000000001</v>
      </c>
      <c r="K19" s="2">
        <f t="shared" si="3"/>
        <v>596.10871111111112</v>
      </c>
      <c r="L19" s="2">
        <f t="shared" si="4"/>
        <v>19.992665432098761</v>
      </c>
      <c r="M19" s="2">
        <f t="shared" si="5"/>
        <v>3.1893399999999996</v>
      </c>
      <c r="N19" s="2">
        <f t="shared" si="6"/>
        <v>23.182005432098762</v>
      </c>
      <c r="O19" s="2">
        <f t="shared" si="7"/>
        <v>25.757783813443069</v>
      </c>
      <c r="P19" s="2">
        <f t="shared" si="8"/>
        <v>30.126062939699498</v>
      </c>
      <c r="Q19" s="2">
        <f t="shared" si="9"/>
        <v>88.295639736406031</v>
      </c>
      <c r="R19" s="2">
        <f t="shared" si="10"/>
        <v>88.003522169151054</v>
      </c>
    </row>
    <row r="20" spans="1:18" ht="12.75" customHeight="1" x14ac:dyDescent="0.15">
      <c r="B20" s="1" t="s">
        <v>39</v>
      </c>
      <c r="C20" s="1">
        <v>0</v>
      </c>
      <c r="D20" s="1" t="s">
        <v>28</v>
      </c>
      <c r="H20" s="2"/>
      <c r="I20" s="2"/>
    </row>
    <row r="21" spans="1:18" ht="12.75" customHeight="1" x14ac:dyDescent="0.15">
      <c r="B21" s="1" t="s">
        <v>40</v>
      </c>
      <c r="C21" s="1">
        <v>0.1</v>
      </c>
      <c r="D21" s="1" t="s">
        <v>28</v>
      </c>
      <c r="E21" s="7" t="s">
        <v>41</v>
      </c>
      <c r="F21" s="8"/>
      <c r="H21" s="2"/>
      <c r="I21" s="2"/>
    </row>
    <row r="22" spans="1:18" ht="12.75" customHeight="1" x14ac:dyDescent="0.15">
      <c r="B22" s="1" t="s">
        <v>42</v>
      </c>
      <c r="C22">
        <f>SUM(C19:C21)</f>
        <v>0.1</v>
      </c>
      <c r="D22" s="1" t="s">
        <v>28</v>
      </c>
    </row>
  </sheetData>
  <mergeCells count="3">
    <mergeCell ref="A1:F1"/>
    <mergeCell ref="G2:M2"/>
    <mergeCell ref="E21:F21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R22"/>
  <sheetViews>
    <sheetView topLeftCell="G17" workbookViewId="0">
      <selection activeCell="G56" sqref="G56"/>
    </sheetView>
  </sheetViews>
  <sheetFormatPr baseColWidth="10" defaultColWidth="14.5" defaultRowHeight="12.75" customHeight="1" x14ac:dyDescent="0.15"/>
  <cols>
    <col min="1" max="1" width="17.33203125" customWidth="1"/>
    <col min="2" max="2" width="26" customWidth="1"/>
    <col min="3" max="3" width="7" customWidth="1"/>
    <col min="4" max="4" width="6.5" customWidth="1"/>
    <col min="5" max="5" width="21.33203125" customWidth="1"/>
    <col min="6" max="6" width="17.33203125" customWidth="1"/>
    <col min="7" max="7" width="8.83203125" customWidth="1"/>
    <col min="8" max="8" width="7.1640625" customWidth="1"/>
    <col min="9" max="9" width="10.5" customWidth="1"/>
    <col min="10" max="10" width="9.6640625" customWidth="1"/>
    <col min="11" max="11" width="12" customWidth="1"/>
    <col min="12" max="12" width="11.5" customWidth="1"/>
    <col min="13" max="13" width="11.6640625" customWidth="1"/>
    <col min="14" max="14" width="13.33203125" customWidth="1"/>
    <col min="15" max="15" width="13" customWidth="1"/>
    <col min="16" max="16" width="14.83203125" customWidth="1"/>
    <col min="17" max="17" width="19.1640625" customWidth="1"/>
    <col min="18" max="18" width="19.5" customWidth="1"/>
    <col min="19" max="20" width="17.33203125" customWidth="1"/>
  </cols>
  <sheetData>
    <row r="1" spans="1:18" ht="12.75" customHeight="1" x14ac:dyDescent="0.15">
      <c r="A1" s="7" t="s">
        <v>0</v>
      </c>
      <c r="B1" s="8"/>
      <c r="C1" s="8"/>
      <c r="D1" s="8"/>
      <c r="E1" s="8"/>
      <c r="F1" s="8"/>
    </row>
    <row r="2" spans="1:18" ht="12.75" customHeight="1" x14ac:dyDescent="0.15">
      <c r="G2" s="7" t="s">
        <v>1</v>
      </c>
      <c r="H2" s="8"/>
      <c r="I2" s="8"/>
      <c r="J2" s="8"/>
      <c r="K2" s="8"/>
      <c r="L2" s="8"/>
      <c r="M2" s="8"/>
    </row>
    <row r="3" spans="1:18" ht="12.75" customHeight="1" x14ac:dyDescent="0.15">
      <c r="A3" s="1" t="s">
        <v>2</v>
      </c>
      <c r="B3" s="1" t="s">
        <v>3</v>
      </c>
      <c r="C3" s="1">
        <v>1.2183999999999999</v>
      </c>
      <c r="D3" s="1" t="s">
        <v>4</v>
      </c>
      <c r="E3" s="1" t="s">
        <v>5</v>
      </c>
    </row>
    <row r="4" spans="1:18" ht="12.75" customHeight="1" x14ac:dyDescent="0.15">
      <c r="C4" s="9" t="s">
        <v>44</v>
      </c>
      <c r="D4" s="9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</row>
    <row r="5" spans="1:18" ht="12.75" customHeight="1" x14ac:dyDescent="0.15">
      <c r="A5" s="1" t="s">
        <v>18</v>
      </c>
      <c r="B5" s="1" t="s">
        <v>19</v>
      </c>
      <c r="C5" s="3">
        <v>2108</v>
      </c>
      <c r="D5" s="1" t="s">
        <v>20</v>
      </c>
    </row>
    <row r="6" spans="1:18" ht="12.75" customHeight="1" x14ac:dyDescent="0.15">
      <c r="B6" s="1" t="s">
        <v>21</v>
      </c>
      <c r="C6" s="3">
        <v>100</v>
      </c>
      <c r="D6" s="1" t="s">
        <v>20</v>
      </c>
      <c r="G6" s="1">
        <v>10</v>
      </c>
      <c r="H6" s="2">
        <f t="shared" ref="H6:H19" si="0">G6/3.6</f>
        <v>2.7777777777777777</v>
      </c>
      <c r="I6" s="2">
        <f t="shared" ref="I6:I19" si="1">$C$3/2*$C$8*$C$7*H6^2</f>
        <v>2.6398666666666659</v>
      </c>
      <c r="J6" s="2">
        <f t="shared" ref="J6:J19" si="2">($C$5+$C$6)*9.81*$C$9</f>
        <v>238.26527999999999</v>
      </c>
      <c r="K6" s="2">
        <f t="shared" ref="K6:K19" si="3">I6+J6</f>
        <v>240.90514666666667</v>
      </c>
      <c r="L6" s="2">
        <f t="shared" ref="L6:L19" si="4">(I6*H6/1000)</f>
        <v>7.3329629629629604E-3</v>
      </c>
      <c r="M6" s="2">
        <f t="shared" ref="M6:M19" si="5">(J6*H6/1000)</f>
        <v>0.66184799999999999</v>
      </c>
      <c r="N6" s="2">
        <f t="shared" ref="N6:N19" si="6">L6+M6</f>
        <v>0.66918096296296292</v>
      </c>
      <c r="O6" s="2">
        <f t="shared" ref="O6:O19" si="7">N6/$C$14</f>
        <v>0.74353440329218101</v>
      </c>
      <c r="P6" s="2">
        <f t="shared" ref="P6:P19" si="8">O6/$C$15/$C$16</f>
        <v>0.86963088104348663</v>
      </c>
      <c r="Q6" s="2">
        <f t="shared" ref="Q6:Q19" si="9">$C$12/P6*G6</f>
        <v>977.42619142051262</v>
      </c>
      <c r="R6" s="2">
        <f t="shared" ref="R6:R19" si="10">$C$12/(P6+$C$22)*G6</f>
        <v>454.63519490306788</v>
      </c>
    </row>
    <row r="7" spans="1:18" ht="12.75" customHeight="1" x14ac:dyDescent="0.15">
      <c r="B7" s="1" t="s">
        <v>22</v>
      </c>
      <c r="C7" s="3">
        <v>2.34</v>
      </c>
      <c r="D7" s="1" t="s">
        <v>23</v>
      </c>
      <c r="G7" s="1">
        <v>20</v>
      </c>
      <c r="H7" s="2">
        <f t="shared" si="0"/>
        <v>5.5555555555555554</v>
      </c>
      <c r="I7" s="2">
        <f t="shared" si="1"/>
        <v>10.559466666666664</v>
      </c>
      <c r="J7" s="2">
        <f t="shared" si="2"/>
        <v>238.26527999999999</v>
      </c>
      <c r="K7" s="2">
        <f t="shared" si="3"/>
        <v>248.82474666666664</v>
      </c>
      <c r="L7" s="2">
        <f t="shared" si="4"/>
        <v>5.8663703703703683E-2</v>
      </c>
      <c r="M7" s="2">
        <f t="shared" si="5"/>
        <v>1.323696</v>
      </c>
      <c r="N7" s="2">
        <f t="shared" si="6"/>
        <v>1.3823597037037036</v>
      </c>
      <c r="O7" s="2">
        <f t="shared" si="7"/>
        <v>1.5359552263374485</v>
      </c>
      <c r="P7" s="2">
        <f t="shared" si="8"/>
        <v>1.7964388612133899</v>
      </c>
      <c r="Q7" s="2">
        <f t="shared" si="9"/>
        <v>946.31664717592935</v>
      </c>
      <c r="R7" s="2">
        <f t="shared" si="10"/>
        <v>607.91602619281332</v>
      </c>
    </row>
    <row r="8" spans="1:18" ht="12.75" customHeight="1" x14ac:dyDescent="0.15">
      <c r="B8" s="1" t="s">
        <v>24</v>
      </c>
      <c r="C8" s="3">
        <v>0.24</v>
      </c>
      <c r="G8" s="1">
        <v>30</v>
      </c>
      <c r="H8" s="2">
        <f t="shared" si="0"/>
        <v>8.3333333333333339</v>
      </c>
      <c r="I8" s="2">
        <f t="shared" si="1"/>
        <v>23.758800000000001</v>
      </c>
      <c r="J8" s="2">
        <f t="shared" si="2"/>
        <v>238.26527999999999</v>
      </c>
      <c r="K8" s="2">
        <f t="shared" si="3"/>
        <v>262.02407999999997</v>
      </c>
      <c r="L8" s="2">
        <f t="shared" si="4"/>
        <v>0.19799</v>
      </c>
      <c r="M8" s="2">
        <f t="shared" si="5"/>
        <v>1.9855440000000002</v>
      </c>
      <c r="N8" s="2">
        <f t="shared" si="6"/>
        <v>2.1835340000000003</v>
      </c>
      <c r="O8" s="2">
        <f t="shared" si="7"/>
        <v>2.4261488888888891</v>
      </c>
      <c r="P8" s="2">
        <f t="shared" si="8"/>
        <v>2.8376010396361275</v>
      </c>
      <c r="Q8" s="2">
        <f t="shared" si="9"/>
        <v>898.64641448221096</v>
      </c>
      <c r="R8" s="2">
        <f t="shared" si="10"/>
        <v>664.47761861190895</v>
      </c>
    </row>
    <row r="9" spans="1:18" ht="12.75" customHeight="1" x14ac:dyDescent="0.15">
      <c r="B9" s="1" t="s">
        <v>25</v>
      </c>
      <c r="C9" s="4">
        <v>1.0999999999999999E-2</v>
      </c>
      <c r="G9" s="1">
        <v>40</v>
      </c>
      <c r="H9" s="2">
        <f t="shared" si="0"/>
        <v>11.111111111111111</v>
      </c>
      <c r="I9" s="2">
        <f t="shared" si="1"/>
        <v>42.237866666666655</v>
      </c>
      <c r="J9" s="2">
        <f t="shared" si="2"/>
        <v>238.26527999999999</v>
      </c>
      <c r="K9" s="2">
        <f t="shared" si="3"/>
        <v>280.50314666666662</v>
      </c>
      <c r="L9" s="2">
        <f t="shared" si="4"/>
        <v>0.46930962962962947</v>
      </c>
      <c r="M9" s="2">
        <f t="shared" si="5"/>
        <v>2.647392</v>
      </c>
      <c r="N9" s="2">
        <f t="shared" si="6"/>
        <v>3.1167016296296293</v>
      </c>
      <c r="O9" s="2">
        <f t="shared" si="7"/>
        <v>3.4630018106995881</v>
      </c>
      <c r="P9" s="2">
        <f t="shared" si="8"/>
        <v>4.0502945154381145</v>
      </c>
      <c r="Q9" s="2">
        <f t="shared" si="9"/>
        <v>839.44512850622345</v>
      </c>
      <c r="R9" s="2">
        <f t="shared" si="10"/>
        <v>673.22806414687864</v>
      </c>
    </row>
    <row r="10" spans="1:18" ht="12.75" customHeight="1" x14ac:dyDescent="0.15">
      <c r="B10" s="1" t="s">
        <v>26</v>
      </c>
      <c r="C10" s="4">
        <v>1.5</v>
      </c>
      <c r="G10" s="1">
        <v>50</v>
      </c>
      <c r="H10" s="2">
        <f t="shared" si="0"/>
        <v>13.888888888888889</v>
      </c>
      <c r="I10" s="2">
        <f t="shared" si="1"/>
        <v>65.996666666666655</v>
      </c>
      <c r="J10" s="2">
        <f t="shared" si="2"/>
        <v>238.26527999999999</v>
      </c>
      <c r="K10" s="2">
        <f t="shared" si="3"/>
        <v>304.26194666666663</v>
      </c>
      <c r="L10" s="2">
        <f t="shared" si="4"/>
        <v>0.91662037037037025</v>
      </c>
      <c r="M10" s="2">
        <f t="shared" si="5"/>
        <v>3.30924</v>
      </c>
      <c r="N10" s="2">
        <f t="shared" si="6"/>
        <v>4.2258603703703699</v>
      </c>
      <c r="O10" s="2">
        <f t="shared" si="7"/>
        <v>4.6954004115226331</v>
      </c>
      <c r="P10" s="2">
        <f t="shared" si="8"/>
        <v>5.4916963877457698</v>
      </c>
      <c r="Q10" s="2">
        <f t="shared" si="9"/>
        <v>773.89565990638073</v>
      </c>
      <c r="R10" s="2">
        <f t="shared" si="10"/>
        <v>654.68249686208833</v>
      </c>
    </row>
    <row r="11" spans="1:18" ht="12.75" customHeight="1" x14ac:dyDescent="0.15">
      <c r="B11" s="1" t="s">
        <v>27</v>
      </c>
      <c r="C11" s="3">
        <v>278</v>
      </c>
      <c r="D11" s="1" t="s">
        <v>28</v>
      </c>
      <c r="G11" s="1">
        <v>60</v>
      </c>
      <c r="H11" s="2">
        <f t="shared" si="0"/>
        <v>16.666666666666668</v>
      </c>
      <c r="I11" s="2">
        <f t="shared" si="1"/>
        <v>95.035200000000003</v>
      </c>
      <c r="J11" s="2">
        <f t="shared" si="2"/>
        <v>238.26527999999999</v>
      </c>
      <c r="K11" s="2">
        <f t="shared" si="3"/>
        <v>333.30047999999999</v>
      </c>
      <c r="L11" s="2">
        <f t="shared" si="4"/>
        <v>1.58392</v>
      </c>
      <c r="M11" s="2">
        <f t="shared" si="5"/>
        <v>3.9710880000000004</v>
      </c>
      <c r="N11" s="2">
        <f t="shared" si="6"/>
        <v>5.5550080000000008</v>
      </c>
      <c r="O11" s="2">
        <f t="shared" si="7"/>
        <v>6.1722311111111114</v>
      </c>
      <c r="P11" s="2">
        <f t="shared" si="8"/>
        <v>7.2189837556855103</v>
      </c>
      <c r="Q11" s="2">
        <f t="shared" si="9"/>
        <v>706.47062974526762</v>
      </c>
      <c r="R11" s="2">
        <f t="shared" si="10"/>
        <v>620.51467086451623</v>
      </c>
    </row>
    <row r="12" spans="1:18" ht="12.75" customHeight="1" x14ac:dyDescent="0.15">
      <c r="B12" s="1" t="s">
        <v>29</v>
      </c>
      <c r="C12" s="3">
        <v>85</v>
      </c>
      <c r="D12" s="1" t="s">
        <v>30</v>
      </c>
      <c r="G12" s="1">
        <v>70</v>
      </c>
      <c r="H12" s="2">
        <f t="shared" si="0"/>
        <v>19.444444444444443</v>
      </c>
      <c r="I12" s="2">
        <f t="shared" si="1"/>
        <v>129.35346666666663</v>
      </c>
      <c r="J12" s="2">
        <f t="shared" si="2"/>
        <v>238.26527999999999</v>
      </c>
      <c r="K12" s="2">
        <f t="shared" si="3"/>
        <v>367.61874666666665</v>
      </c>
      <c r="L12" s="2">
        <f t="shared" si="4"/>
        <v>2.5152062962962956</v>
      </c>
      <c r="M12" s="2">
        <f t="shared" si="5"/>
        <v>4.6329359999999999</v>
      </c>
      <c r="N12" s="2">
        <f t="shared" si="6"/>
        <v>7.1481422962962959</v>
      </c>
      <c r="O12" s="2">
        <f t="shared" si="7"/>
        <v>7.9423803292181061</v>
      </c>
      <c r="P12" s="2">
        <f t="shared" si="8"/>
        <v>9.2893337183837499</v>
      </c>
      <c r="Q12" s="2">
        <f t="shared" si="9"/>
        <v>640.51956581394518</v>
      </c>
      <c r="R12" s="2">
        <f t="shared" si="10"/>
        <v>578.26873564896164</v>
      </c>
    </row>
    <row r="13" spans="1:18" ht="12.75" customHeight="1" x14ac:dyDescent="0.15">
      <c r="G13" s="1">
        <v>80</v>
      </c>
      <c r="H13" s="2">
        <f t="shared" si="0"/>
        <v>22.222222222222221</v>
      </c>
      <c r="I13" s="2">
        <f t="shared" si="1"/>
        <v>168.95146666666662</v>
      </c>
      <c r="J13" s="2">
        <f t="shared" si="2"/>
        <v>238.26527999999999</v>
      </c>
      <c r="K13" s="2">
        <f t="shared" si="3"/>
        <v>407.21674666666661</v>
      </c>
      <c r="L13" s="2">
        <f t="shared" si="4"/>
        <v>3.7544770370370357</v>
      </c>
      <c r="M13" s="2">
        <f t="shared" si="5"/>
        <v>5.2947839999999999</v>
      </c>
      <c r="N13" s="2">
        <f t="shared" si="6"/>
        <v>9.0492610370370361</v>
      </c>
      <c r="O13" s="2">
        <f t="shared" si="7"/>
        <v>10.054734485596706</v>
      </c>
      <c r="P13" s="2">
        <f t="shared" si="8"/>
        <v>11.759923374966908</v>
      </c>
      <c r="Q13" s="2">
        <f t="shared" si="9"/>
        <v>578.23506014290967</v>
      </c>
      <c r="R13" s="2">
        <f t="shared" si="10"/>
        <v>532.91856072902442</v>
      </c>
    </row>
    <row r="14" spans="1:18" ht="12.75" customHeight="1" x14ac:dyDescent="0.15">
      <c r="A14" s="1" t="s">
        <v>31</v>
      </c>
      <c r="B14" s="1" t="s">
        <v>32</v>
      </c>
      <c r="C14" s="1">
        <v>0.9</v>
      </c>
      <c r="E14" s="1" t="s">
        <v>33</v>
      </c>
      <c r="F14" s="1" t="s">
        <v>34</v>
      </c>
      <c r="G14" s="1">
        <v>90</v>
      </c>
      <c r="H14" s="2">
        <f t="shared" si="0"/>
        <v>25</v>
      </c>
      <c r="I14" s="2">
        <f t="shared" si="1"/>
        <v>213.82919999999996</v>
      </c>
      <c r="J14" s="2">
        <f t="shared" si="2"/>
        <v>238.26527999999999</v>
      </c>
      <c r="K14" s="2">
        <f t="shared" si="3"/>
        <v>452.09447999999998</v>
      </c>
      <c r="L14" s="2">
        <f t="shared" si="4"/>
        <v>5.3457299999999988</v>
      </c>
      <c r="M14" s="2">
        <f t="shared" si="5"/>
        <v>5.9566319999999999</v>
      </c>
      <c r="N14" s="2">
        <f t="shared" si="6"/>
        <v>11.302361999999999</v>
      </c>
      <c r="O14" s="2">
        <f t="shared" si="7"/>
        <v>12.558179999999998</v>
      </c>
      <c r="P14" s="2">
        <f t="shared" si="8"/>
        <v>14.687929824561401</v>
      </c>
      <c r="Q14" s="2">
        <f t="shared" si="9"/>
        <v>520.83582175124104</v>
      </c>
      <c r="R14" s="2">
        <f t="shared" si="10"/>
        <v>487.63604156508757</v>
      </c>
    </row>
    <row r="15" spans="1:18" ht="12.75" customHeight="1" x14ac:dyDescent="0.15">
      <c r="B15" s="1" t="s">
        <v>35</v>
      </c>
      <c r="C15" s="1">
        <v>0.9</v>
      </c>
      <c r="G15" s="1">
        <v>100</v>
      </c>
      <c r="H15" s="2">
        <f t="shared" si="0"/>
        <v>27.777777777777779</v>
      </c>
      <c r="I15" s="2">
        <f t="shared" si="1"/>
        <v>263.98666666666662</v>
      </c>
      <c r="J15" s="2">
        <f t="shared" si="2"/>
        <v>238.26527999999999</v>
      </c>
      <c r="K15" s="2">
        <f t="shared" si="3"/>
        <v>502.25194666666664</v>
      </c>
      <c r="L15" s="2">
        <f t="shared" si="4"/>
        <v>7.332962962962962</v>
      </c>
      <c r="M15" s="2">
        <f t="shared" si="5"/>
        <v>6.6184799999999999</v>
      </c>
      <c r="N15" s="2">
        <f t="shared" si="6"/>
        <v>13.951442962962961</v>
      </c>
      <c r="O15" s="2">
        <f t="shared" si="7"/>
        <v>15.501603292181068</v>
      </c>
      <c r="P15" s="2">
        <f t="shared" si="8"/>
        <v>18.130530166293649</v>
      </c>
      <c r="Q15" s="2">
        <f t="shared" si="9"/>
        <v>468.82247358669599</v>
      </c>
      <c r="R15" s="2">
        <f t="shared" si="10"/>
        <v>444.31596647416865</v>
      </c>
    </row>
    <row r="16" spans="1:18" ht="12.75" customHeight="1" x14ac:dyDescent="0.15">
      <c r="B16" s="1" t="s">
        <v>36</v>
      </c>
      <c r="C16" s="1">
        <v>0.95</v>
      </c>
      <c r="G16" s="1">
        <v>110</v>
      </c>
      <c r="H16" s="2">
        <f t="shared" si="0"/>
        <v>30.555555555555554</v>
      </c>
      <c r="I16" s="2">
        <f t="shared" si="1"/>
        <v>319.42386666666653</v>
      </c>
      <c r="J16" s="2">
        <f t="shared" si="2"/>
        <v>238.26527999999999</v>
      </c>
      <c r="K16" s="2">
        <f t="shared" si="3"/>
        <v>557.68914666666649</v>
      </c>
      <c r="L16" s="2">
        <f t="shared" si="4"/>
        <v>9.760173703703698</v>
      </c>
      <c r="M16" s="2">
        <f t="shared" si="5"/>
        <v>7.2803279999999999</v>
      </c>
      <c r="N16" s="2">
        <f t="shared" si="6"/>
        <v>17.040501703703697</v>
      </c>
      <c r="O16" s="2">
        <f t="shared" si="7"/>
        <v>18.933890781892995</v>
      </c>
      <c r="P16" s="2">
        <f t="shared" si="8"/>
        <v>22.144901499290054</v>
      </c>
      <c r="Q16" s="2">
        <f t="shared" si="9"/>
        <v>422.21908281234636</v>
      </c>
      <c r="R16" s="2">
        <f t="shared" si="10"/>
        <v>403.97665983961099</v>
      </c>
    </row>
    <row r="17" spans="1:18" ht="12.75" customHeight="1" x14ac:dyDescent="0.15">
      <c r="G17" s="1">
        <v>120</v>
      </c>
      <c r="H17" s="2">
        <f t="shared" si="0"/>
        <v>33.333333333333336</v>
      </c>
      <c r="I17" s="2">
        <f t="shared" si="1"/>
        <v>380.14080000000001</v>
      </c>
      <c r="J17" s="2">
        <f t="shared" si="2"/>
        <v>238.26527999999999</v>
      </c>
      <c r="K17" s="2">
        <f t="shared" si="3"/>
        <v>618.40607999999997</v>
      </c>
      <c r="L17" s="2">
        <f t="shared" si="4"/>
        <v>12.67136</v>
      </c>
      <c r="M17" s="2">
        <f t="shared" si="5"/>
        <v>7.9421760000000008</v>
      </c>
      <c r="N17" s="2">
        <f t="shared" si="6"/>
        <v>20.613536</v>
      </c>
      <c r="O17" s="2">
        <f t="shared" si="7"/>
        <v>22.903928888888888</v>
      </c>
      <c r="P17" s="2">
        <f t="shared" si="8"/>
        <v>26.788220922677063</v>
      </c>
      <c r="Q17" s="2">
        <f t="shared" si="9"/>
        <v>380.76436764657939</v>
      </c>
      <c r="R17" s="2">
        <f t="shared" si="10"/>
        <v>367.06200185979208</v>
      </c>
    </row>
    <row r="18" spans="1:18" ht="12.75" customHeight="1" x14ac:dyDescent="0.15">
      <c r="G18" s="1">
        <v>130</v>
      </c>
      <c r="H18" s="2">
        <f t="shared" si="0"/>
        <v>36.111111111111107</v>
      </c>
      <c r="I18" s="2">
        <f t="shared" si="1"/>
        <v>446.13746666666646</v>
      </c>
      <c r="J18" s="2">
        <f t="shared" si="2"/>
        <v>238.26527999999999</v>
      </c>
      <c r="K18" s="2">
        <f t="shared" si="3"/>
        <v>684.40274666666642</v>
      </c>
      <c r="L18" s="2">
        <f t="shared" si="4"/>
        <v>16.110519629629621</v>
      </c>
      <c r="M18" s="2">
        <f t="shared" si="5"/>
        <v>8.604023999999999</v>
      </c>
      <c r="N18" s="2">
        <f t="shared" si="6"/>
        <v>24.71454362962962</v>
      </c>
      <c r="O18" s="2">
        <f t="shared" si="7"/>
        <v>27.4606040329218</v>
      </c>
      <c r="P18" s="2">
        <f t="shared" si="8"/>
        <v>32.117665535581054</v>
      </c>
      <c r="Q18" s="2">
        <f t="shared" si="9"/>
        <v>344.04742112275972</v>
      </c>
      <c r="R18" s="2">
        <f t="shared" si="10"/>
        <v>333.65878365212876</v>
      </c>
    </row>
    <row r="19" spans="1:18" ht="12.75" customHeight="1" x14ac:dyDescent="0.15">
      <c r="A19" s="1" t="s">
        <v>37</v>
      </c>
      <c r="B19" s="1" t="s">
        <v>38</v>
      </c>
      <c r="C19" s="1">
        <v>0.5</v>
      </c>
      <c r="D19" s="1" t="s">
        <v>28</v>
      </c>
      <c r="G19" s="1">
        <v>140</v>
      </c>
      <c r="H19" s="2">
        <f t="shared" si="0"/>
        <v>38.888888888888886</v>
      </c>
      <c r="I19" s="2">
        <f t="shared" si="1"/>
        <v>517.41386666666654</v>
      </c>
      <c r="J19" s="2">
        <f t="shared" si="2"/>
        <v>238.26527999999999</v>
      </c>
      <c r="K19" s="2">
        <f t="shared" si="3"/>
        <v>755.6791466666665</v>
      </c>
      <c r="L19" s="2">
        <f t="shared" si="4"/>
        <v>20.121650370370364</v>
      </c>
      <c r="M19" s="2">
        <f t="shared" si="5"/>
        <v>9.2658719999999999</v>
      </c>
      <c r="N19" s="2">
        <f t="shared" si="6"/>
        <v>29.387522370370363</v>
      </c>
      <c r="O19" s="2">
        <f t="shared" si="7"/>
        <v>32.652802633744848</v>
      </c>
      <c r="P19" s="2">
        <f t="shared" si="8"/>
        <v>38.190412437128472</v>
      </c>
      <c r="Q19" s="2">
        <f t="shared" si="9"/>
        <v>311.59653013935235</v>
      </c>
      <c r="R19" s="2">
        <f t="shared" si="10"/>
        <v>303.64569444352412</v>
      </c>
    </row>
    <row r="20" spans="1:18" ht="12.75" customHeight="1" x14ac:dyDescent="0.15">
      <c r="B20" s="1" t="s">
        <v>39</v>
      </c>
      <c r="C20" s="1">
        <v>0</v>
      </c>
      <c r="D20" s="1" t="s">
        <v>28</v>
      </c>
      <c r="H20" s="2"/>
      <c r="I20" s="2"/>
    </row>
    <row r="21" spans="1:18" ht="12.75" customHeight="1" x14ac:dyDescent="0.15">
      <c r="B21" s="1" t="s">
        <v>40</v>
      </c>
      <c r="C21" s="1">
        <v>0.5</v>
      </c>
      <c r="D21" s="1" t="s">
        <v>28</v>
      </c>
      <c r="E21" s="7" t="s">
        <v>41</v>
      </c>
      <c r="F21" s="8"/>
      <c r="H21" s="2"/>
      <c r="I21" s="2"/>
    </row>
    <row r="22" spans="1:18" ht="12.75" customHeight="1" x14ac:dyDescent="0.15">
      <c r="B22" s="1" t="s">
        <v>42</v>
      </c>
      <c r="C22">
        <f>SUM(C19:C21)</f>
        <v>1</v>
      </c>
      <c r="D22" s="1" t="s">
        <v>28</v>
      </c>
    </row>
  </sheetData>
  <mergeCells count="4">
    <mergeCell ref="A1:F1"/>
    <mergeCell ref="G2:M2"/>
    <mergeCell ref="E21:F21"/>
    <mergeCell ref="C4:D4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R22"/>
  <sheetViews>
    <sheetView topLeftCell="G16" workbookViewId="0">
      <selection activeCell="I59" sqref="I59"/>
    </sheetView>
  </sheetViews>
  <sheetFormatPr baseColWidth="10" defaultColWidth="14.5" defaultRowHeight="12.75" customHeight="1" x14ac:dyDescent="0.15"/>
  <cols>
    <col min="1" max="1" width="17.33203125" customWidth="1"/>
    <col min="2" max="2" width="26" customWidth="1"/>
    <col min="3" max="3" width="7" customWidth="1"/>
    <col min="4" max="4" width="6.5" customWidth="1"/>
    <col min="5" max="5" width="21.33203125" customWidth="1"/>
    <col min="6" max="6" width="17.33203125" customWidth="1"/>
    <col min="7" max="7" width="8.83203125" customWidth="1"/>
    <col min="8" max="8" width="7.1640625" customWidth="1"/>
    <col min="9" max="9" width="10.5" customWidth="1"/>
    <col min="10" max="10" width="9.6640625" customWidth="1"/>
    <col min="11" max="11" width="12" customWidth="1"/>
    <col min="12" max="12" width="11.5" customWidth="1"/>
    <col min="13" max="13" width="11.6640625" customWidth="1"/>
    <col min="14" max="14" width="13.33203125" customWidth="1"/>
    <col min="15" max="15" width="13" customWidth="1"/>
    <col min="16" max="16" width="14.83203125" customWidth="1"/>
    <col min="17" max="17" width="19.1640625" customWidth="1"/>
    <col min="18" max="18" width="19.5" customWidth="1"/>
    <col min="19" max="20" width="17.33203125" customWidth="1"/>
  </cols>
  <sheetData>
    <row r="1" spans="1:18" ht="12.75" customHeight="1" x14ac:dyDescent="0.15">
      <c r="A1" s="7" t="s">
        <v>0</v>
      </c>
      <c r="B1" s="8"/>
      <c r="C1" s="8"/>
      <c r="D1" s="8"/>
      <c r="E1" s="8"/>
      <c r="F1" s="8"/>
    </row>
    <row r="2" spans="1:18" ht="12.75" customHeight="1" x14ac:dyDescent="0.15">
      <c r="G2" s="7" t="s">
        <v>1</v>
      </c>
      <c r="H2" s="8"/>
      <c r="I2" s="8"/>
      <c r="J2" s="8"/>
      <c r="K2" s="8"/>
      <c r="L2" s="8"/>
      <c r="M2" s="8"/>
    </row>
    <row r="3" spans="1:18" ht="12.75" customHeight="1" x14ac:dyDescent="0.15">
      <c r="A3" s="1" t="s">
        <v>2</v>
      </c>
      <c r="B3" s="1" t="s">
        <v>3</v>
      </c>
      <c r="C3" s="1">
        <v>1.2183999999999999</v>
      </c>
      <c r="D3" s="1" t="s">
        <v>4</v>
      </c>
      <c r="E3" s="1" t="s">
        <v>5</v>
      </c>
    </row>
    <row r="4" spans="1:18" ht="12.75" customHeight="1" x14ac:dyDescent="0.15">
      <c r="C4" s="9" t="s">
        <v>46</v>
      </c>
      <c r="D4" s="9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</row>
    <row r="5" spans="1:18" ht="12.75" customHeight="1" x14ac:dyDescent="0.15">
      <c r="A5" s="1" t="s">
        <v>18</v>
      </c>
      <c r="B5" s="1" t="s">
        <v>19</v>
      </c>
      <c r="C5" s="3">
        <v>2468</v>
      </c>
      <c r="D5" s="1" t="s">
        <v>20</v>
      </c>
    </row>
    <row r="6" spans="1:18" ht="12.75" customHeight="1" x14ac:dyDescent="0.15">
      <c r="B6" s="1" t="s">
        <v>21</v>
      </c>
      <c r="C6" s="3">
        <v>100</v>
      </c>
      <c r="D6" s="1" t="s">
        <v>20</v>
      </c>
      <c r="G6" s="1">
        <v>10</v>
      </c>
      <c r="H6" s="2">
        <f t="shared" ref="H6:H19" si="0">G6/3.6</f>
        <v>2.7777777777777777</v>
      </c>
      <c r="I6" s="2">
        <f t="shared" ref="I6:I19" si="1">$C$3/2*$C$8*$C$7*H6^2</f>
        <v>3.2668349999999995</v>
      </c>
      <c r="J6" s="2">
        <f t="shared" ref="J6:J19" si="2">($C$5+$C$6)*9.81*$C$9</f>
        <v>277.11288000000002</v>
      </c>
      <c r="K6" s="2">
        <f t="shared" ref="K6:K19" si="3">I6+J6</f>
        <v>280.37971500000003</v>
      </c>
      <c r="L6" s="2">
        <f t="shared" ref="L6:L19" si="4">(I6*H6/1000)</f>
        <v>9.0745416666666648E-3</v>
      </c>
      <c r="M6" s="2">
        <f t="shared" ref="M6:M19" si="5">(J6*H6/1000)</f>
        <v>0.76975800000000005</v>
      </c>
      <c r="N6" s="2">
        <f t="shared" ref="N6:N19" si="6">L6+M6</f>
        <v>0.77883254166666671</v>
      </c>
      <c r="O6" s="2">
        <f t="shared" ref="O6:O19" si="7">N6/$C$14</f>
        <v>0.86536949074074077</v>
      </c>
      <c r="P6" s="2">
        <f t="shared" ref="P6:P19" si="8">O6/$C$15/$C$16</f>
        <v>1.0121280593458957</v>
      </c>
      <c r="Q6" s="2">
        <f t="shared" ref="Q6:Q19" si="9">$C$12/P6*G6</f>
        <v>889.21554114569233</v>
      </c>
      <c r="R6" s="2">
        <f t="shared" ref="R6:R19" si="10">$C$12/(P6+$C$22)*G6</f>
        <v>447.28763451197665</v>
      </c>
    </row>
    <row r="7" spans="1:18" ht="12.75" customHeight="1" x14ac:dyDescent="0.15">
      <c r="B7" s="1" t="s">
        <v>22</v>
      </c>
      <c r="C7" s="5">
        <v>2.5739999999999998</v>
      </c>
      <c r="D7" s="1" t="s">
        <v>23</v>
      </c>
      <c r="G7" s="1">
        <v>20</v>
      </c>
      <c r="H7" s="2">
        <f t="shared" si="0"/>
        <v>5.5555555555555554</v>
      </c>
      <c r="I7" s="2">
        <f t="shared" si="1"/>
        <v>13.067339999999998</v>
      </c>
      <c r="J7" s="2">
        <f t="shared" si="2"/>
        <v>277.11288000000002</v>
      </c>
      <c r="K7" s="2">
        <f t="shared" si="3"/>
        <v>290.18022000000002</v>
      </c>
      <c r="L7" s="2">
        <f t="shared" si="4"/>
        <v>7.2596333333333318E-2</v>
      </c>
      <c r="M7" s="2">
        <f t="shared" si="5"/>
        <v>1.5395160000000001</v>
      </c>
      <c r="N7" s="2">
        <f t="shared" si="6"/>
        <v>1.6121123333333334</v>
      </c>
      <c r="O7" s="2">
        <f t="shared" si="7"/>
        <v>1.7912359259259258</v>
      </c>
      <c r="P7" s="2">
        <f t="shared" si="8"/>
        <v>2.095012778860732</v>
      </c>
      <c r="Q7" s="2">
        <f t="shared" si="9"/>
        <v>859.18330339676504</v>
      </c>
      <c r="R7" s="2">
        <f t="shared" si="10"/>
        <v>581.5807974345671</v>
      </c>
    </row>
    <row r="8" spans="1:18" ht="12.75" customHeight="1" x14ac:dyDescent="0.15">
      <c r="B8" s="1" t="s">
        <v>24</v>
      </c>
      <c r="C8" s="5">
        <v>0.27</v>
      </c>
      <c r="G8" s="1">
        <v>30</v>
      </c>
      <c r="H8" s="2">
        <f t="shared" si="0"/>
        <v>8.3333333333333339</v>
      </c>
      <c r="I8" s="2">
        <f t="shared" si="1"/>
        <v>29.401515000000003</v>
      </c>
      <c r="J8" s="2">
        <f t="shared" si="2"/>
        <v>277.11288000000002</v>
      </c>
      <c r="K8" s="2">
        <f t="shared" si="3"/>
        <v>306.51439500000004</v>
      </c>
      <c r="L8" s="2">
        <f t="shared" si="4"/>
        <v>0.24501262500000004</v>
      </c>
      <c r="M8" s="2">
        <f t="shared" si="5"/>
        <v>2.3092740000000003</v>
      </c>
      <c r="N8" s="2">
        <f t="shared" si="6"/>
        <v>2.5542866250000005</v>
      </c>
      <c r="O8" s="2">
        <f t="shared" si="7"/>
        <v>2.8380962500000004</v>
      </c>
      <c r="P8" s="2">
        <f t="shared" si="8"/>
        <v>3.3194108187134512</v>
      </c>
      <c r="Q8" s="2">
        <f t="shared" si="9"/>
        <v>813.3973609950682</v>
      </c>
      <c r="R8" s="2">
        <f t="shared" si="10"/>
        <v>625.0852519752226</v>
      </c>
    </row>
    <row r="9" spans="1:18" ht="12.75" customHeight="1" x14ac:dyDescent="0.15">
      <c r="B9" s="1" t="s">
        <v>25</v>
      </c>
      <c r="C9" s="4">
        <v>1.0999999999999999E-2</v>
      </c>
      <c r="G9" s="1">
        <v>40</v>
      </c>
      <c r="H9" s="2">
        <f t="shared" si="0"/>
        <v>11.111111111111111</v>
      </c>
      <c r="I9" s="2">
        <f t="shared" si="1"/>
        <v>52.269359999999992</v>
      </c>
      <c r="J9" s="2">
        <f t="shared" si="2"/>
        <v>277.11288000000002</v>
      </c>
      <c r="K9" s="2">
        <f t="shared" si="3"/>
        <v>329.38224000000002</v>
      </c>
      <c r="L9" s="2">
        <f t="shared" si="4"/>
        <v>0.58077066666666655</v>
      </c>
      <c r="M9" s="2">
        <f t="shared" si="5"/>
        <v>3.0790320000000002</v>
      </c>
      <c r="N9" s="2">
        <f t="shared" si="6"/>
        <v>3.6598026666666668</v>
      </c>
      <c r="O9" s="2">
        <f t="shared" si="7"/>
        <v>4.0664474074074075</v>
      </c>
      <c r="P9" s="2">
        <f t="shared" si="8"/>
        <v>4.7560788390729911</v>
      </c>
      <c r="Q9" s="2">
        <f t="shared" si="9"/>
        <v>756.92605648683423</v>
      </c>
      <c r="R9" s="2">
        <f t="shared" si="10"/>
        <v>625.42576303207397</v>
      </c>
    </row>
    <row r="10" spans="1:18" ht="12.75" customHeight="1" x14ac:dyDescent="0.15">
      <c r="B10" s="1" t="s">
        <v>26</v>
      </c>
      <c r="C10" s="4">
        <v>1.5</v>
      </c>
      <c r="G10" s="1">
        <v>50</v>
      </c>
      <c r="H10" s="2">
        <f t="shared" si="0"/>
        <v>13.888888888888889</v>
      </c>
      <c r="I10" s="2">
        <f t="shared" si="1"/>
        <v>81.670874999999995</v>
      </c>
      <c r="J10" s="2">
        <f t="shared" si="2"/>
        <v>277.11288000000002</v>
      </c>
      <c r="K10" s="2">
        <f t="shared" si="3"/>
        <v>358.78375500000004</v>
      </c>
      <c r="L10" s="2">
        <f t="shared" si="4"/>
        <v>1.1343177083333333</v>
      </c>
      <c r="M10" s="2">
        <f t="shared" si="5"/>
        <v>3.8487900000000006</v>
      </c>
      <c r="N10" s="2">
        <f t="shared" si="6"/>
        <v>4.9831077083333337</v>
      </c>
      <c r="O10" s="2">
        <f t="shared" si="7"/>
        <v>5.5367863425925927</v>
      </c>
      <c r="P10" s="2">
        <f t="shared" si="8"/>
        <v>6.4757735001082954</v>
      </c>
      <c r="Q10" s="2">
        <f t="shared" si="9"/>
        <v>694.89768286749779</v>
      </c>
      <c r="R10" s="2">
        <f t="shared" si="10"/>
        <v>601.94440079475555</v>
      </c>
    </row>
    <row r="11" spans="1:18" ht="12.75" customHeight="1" x14ac:dyDescent="0.15">
      <c r="B11" s="1" t="s">
        <v>27</v>
      </c>
      <c r="C11" s="3">
        <v>193</v>
      </c>
      <c r="D11" s="1" t="s">
        <v>28</v>
      </c>
      <c r="G11" s="1">
        <v>60</v>
      </c>
      <c r="H11" s="2">
        <f t="shared" si="0"/>
        <v>16.666666666666668</v>
      </c>
      <c r="I11" s="2">
        <f t="shared" si="1"/>
        <v>117.60606000000001</v>
      </c>
      <c r="J11" s="2">
        <f t="shared" si="2"/>
        <v>277.11288000000002</v>
      </c>
      <c r="K11" s="2">
        <f t="shared" si="3"/>
        <v>394.71894000000003</v>
      </c>
      <c r="L11" s="2">
        <f t="shared" si="4"/>
        <v>1.9601010000000003</v>
      </c>
      <c r="M11" s="2">
        <f t="shared" si="5"/>
        <v>4.6185480000000005</v>
      </c>
      <c r="N11" s="2">
        <f t="shared" si="6"/>
        <v>6.5786490000000004</v>
      </c>
      <c r="O11" s="2">
        <f t="shared" si="7"/>
        <v>7.3096100000000002</v>
      </c>
      <c r="P11" s="2">
        <f t="shared" si="8"/>
        <v>8.5492514619883035</v>
      </c>
      <c r="Q11" s="2">
        <f t="shared" si="9"/>
        <v>631.63424587631903</v>
      </c>
      <c r="R11" s="2">
        <f t="shared" si="10"/>
        <v>565.48934976685973</v>
      </c>
    </row>
    <row r="12" spans="1:18" ht="12.75" customHeight="1" x14ac:dyDescent="0.15">
      <c r="B12" s="1" t="s">
        <v>29</v>
      </c>
      <c r="C12" s="3">
        <v>90</v>
      </c>
      <c r="D12" s="1" t="s">
        <v>30</v>
      </c>
      <c r="G12" s="1">
        <v>70</v>
      </c>
      <c r="H12" s="2">
        <f t="shared" si="0"/>
        <v>19.444444444444443</v>
      </c>
      <c r="I12" s="2">
        <f t="shared" si="1"/>
        <v>160.07491499999998</v>
      </c>
      <c r="J12" s="2">
        <f t="shared" si="2"/>
        <v>277.11288000000002</v>
      </c>
      <c r="K12" s="2">
        <f t="shared" si="3"/>
        <v>437.18779499999999</v>
      </c>
      <c r="L12" s="2">
        <f t="shared" si="4"/>
        <v>3.1125677916666659</v>
      </c>
      <c r="M12" s="2">
        <f t="shared" si="5"/>
        <v>5.3883059999999992</v>
      </c>
      <c r="N12" s="2">
        <f t="shared" si="6"/>
        <v>8.500873791666665</v>
      </c>
      <c r="O12" s="2">
        <f t="shared" si="7"/>
        <v>9.4454153240740713</v>
      </c>
      <c r="P12" s="2">
        <f t="shared" si="8"/>
        <v>11.047269384881954</v>
      </c>
      <c r="Q12" s="2">
        <f t="shared" si="9"/>
        <v>570.27667023504182</v>
      </c>
      <c r="R12" s="2">
        <f t="shared" si="10"/>
        <v>522.94007867922608</v>
      </c>
    </row>
    <row r="13" spans="1:18" ht="12.75" customHeight="1" x14ac:dyDescent="0.15">
      <c r="G13" s="1">
        <v>80</v>
      </c>
      <c r="H13" s="2">
        <f t="shared" si="0"/>
        <v>22.222222222222221</v>
      </c>
      <c r="I13" s="2">
        <f t="shared" si="1"/>
        <v>209.07743999999997</v>
      </c>
      <c r="J13" s="2">
        <f t="shared" si="2"/>
        <v>277.11288000000002</v>
      </c>
      <c r="K13" s="2">
        <f t="shared" si="3"/>
        <v>486.19031999999999</v>
      </c>
      <c r="L13" s="2">
        <f t="shared" si="4"/>
        <v>4.6461653333333324</v>
      </c>
      <c r="M13" s="2">
        <f t="shared" si="5"/>
        <v>6.1580640000000004</v>
      </c>
      <c r="N13" s="2">
        <f t="shared" si="6"/>
        <v>10.804229333333332</v>
      </c>
      <c r="O13" s="2">
        <f t="shared" si="7"/>
        <v>12.004699259259258</v>
      </c>
      <c r="P13" s="2">
        <f t="shared" si="8"/>
        <v>14.040583928958196</v>
      </c>
      <c r="Q13" s="2">
        <f t="shared" si="9"/>
        <v>512.79918530669238</v>
      </c>
      <c r="R13" s="2">
        <f t="shared" si="10"/>
        <v>478.70481851024232</v>
      </c>
    </row>
    <row r="14" spans="1:18" ht="12.75" customHeight="1" x14ac:dyDescent="0.15">
      <c r="A14" s="1" t="s">
        <v>31</v>
      </c>
      <c r="B14" s="1" t="s">
        <v>32</v>
      </c>
      <c r="C14" s="1">
        <v>0.9</v>
      </c>
      <c r="E14" s="1" t="s">
        <v>33</v>
      </c>
      <c r="F14" s="1" t="s">
        <v>34</v>
      </c>
      <c r="G14" s="1">
        <v>90</v>
      </c>
      <c r="H14" s="2">
        <f t="shared" si="0"/>
        <v>25</v>
      </c>
      <c r="I14" s="2">
        <f t="shared" si="1"/>
        <v>264.61363499999999</v>
      </c>
      <c r="J14" s="2">
        <f t="shared" si="2"/>
        <v>277.11288000000002</v>
      </c>
      <c r="K14" s="2">
        <f t="shared" si="3"/>
        <v>541.72651500000006</v>
      </c>
      <c r="L14" s="2">
        <f t="shared" si="4"/>
        <v>6.6153408750000002</v>
      </c>
      <c r="M14" s="2">
        <f t="shared" si="5"/>
        <v>6.9278219999999999</v>
      </c>
      <c r="N14" s="2">
        <f t="shared" si="6"/>
        <v>13.543162875</v>
      </c>
      <c r="O14" s="2">
        <f t="shared" si="7"/>
        <v>15.047958749999999</v>
      </c>
      <c r="P14" s="2">
        <f t="shared" si="8"/>
        <v>17.599951754385962</v>
      </c>
      <c r="Q14" s="2">
        <f t="shared" si="9"/>
        <v>460.22853431864974</v>
      </c>
      <c r="R14" s="2">
        <f t="shared" si="10"/>
        <v>435.48500055060509</v>
      </c>
    </row>
    <row r="15" spans="1:18" ht="12.75" customHeight="1" x14ac:dyDescent="0.15">
      <c r="B15" s="1" t="s">
        <v>35</v>
      </c>
      <c r="C15" s="1">
        <v>0.9</v>
      </c>
      <c r="G15" s="1">
        <v>100</v>
      </c>
      <c r="H15" s="2">
        <f t="shared" si="0"/>
        <v>27.777777777777779</v>
      </c>
      <c r="I15" s="2">
        <f t="shared" si="1"/>
        <v>326.68349999999998</v>
      </c>
      <c r="J15" s="2">
        <f t="shared" si="2"/>
        <v>277.11288000000002</v>
      </c>
      <c r="K15" s="2">
        <f t="shared" si="3"/>
        <v>603.79638</v>
      </c>
      <c r="L15" s="2">
        <f t="shared" si="4"/>
        <v>9.0745416666666667</v>
      </c>
      <c r="M15" s="2">
        <f t="shared" si="5"/>
        <v>7.6975800000000012</v>
      </c>
      <c r="N15" s="2">
        <f t="shared" si="6"/>
        <v>16.772121666666667</v>
      </c>
      <c r="O15" s="2">
        <f t="shared" si="7"/>
        <v>18.635690740740742</v>
      </c>
      <c r="P15" s="2">
        <f t="shared" si="8"/>
        <v>21.796129521334205</v>
      </c>
      <c r="Q15" s="2">
        <f t="shared" si="9"/>
        <v>412.9173480635971</v>
      </c>
      <c r="R15" s="2">
        <f t="shared" si="10"/>
        <v>394.80386315480325</v>
      </c>
    </row>
    <row r="16" spans="1:18" ht="12.75" customHeight="1" x14ac:dyDescent="0.15">
      <c r="B16" s="1" t="s">
        <v>36</v>
      </c>
      <c r="C16" s="1">
        <v>0.95</v>
      </c>
      <c r="G16" s="1">
        <v>110</v>
      </c>
      <c r="H16" s="2">
        <f t="shared" si="0"/>
        <v>30.555555555555554</v>
      </c>
      <c r="I16" s="2">
        <f t="shared" si="1"/>
        <v>395.28703499999989</v>
      </c>
      <c r="J16" s="2">
        <f t="shared" si="2"/>
        <v>277.11288000000002</v>
      </c>
      <c r="K16" s="2">
        <f t="shared" si="3"/>
        <v>672.39991499999996</v>
      </c>
      <c r="L16" s="2">
        <f t="shared" si="4"/>
        <v>12.078214958333328</v>
      </c>
      <c r="M16" s="2">
        <f t="shared" si="5"/>
        <v>8.4673379999999998</v>
      </c>
      <c r="N16" s="2">
        <f t="shared" si="6"/>
        <v>20.545552958333328</v>
      </c>
      <c r="O16" s="2">
        <f t="shared" si="7"/>
        <v>22.82839217592592</v>
      </c>
      <c r="P16" s="2">
        <f t="shared" si="8"/>
        <v>26.699873889971837</v>
      </c>
      <c r="Q16" s="2">
        <f t="shared" si="9"/>
        <v>370.78826816924874</v>
      </c>
      <c r="R16" s="2">
        <f t="shared" si="10"/>
        <v>357.40234917040868</v>
      </c>
    </row>
    <row r="17" spans="1:18" ht="12.75" customHeight="1" x14ac:dyDescent="0.15">
      <c r="G17" s="1">
        <v>120</v>
      </c>
      <c r="H17" s="2">
        <f t="shared" si="0"/>
        <v>33.333333333333336</v>
      </c>
      <c r="I17" s="2">
        <f t="shared" si="1"/>
        <v>470.42424000000005</v>
      </c>
      <c r="J17" s="2">
        <f t="shared" si="2"/>
        <v>277.11288000000002</v>
      </c>
      <c r="K17" s="2">
        <f t="shared" si="3"/>
        <v>747.53712000000007</v>
      </c>
      <c r="L17" s="2">
        <f t="shared" si="4"/>
        <v>15.680808000000003</v>
      </c>
      <c r="M17" s="2">
        <f t="shared" si="5"/>
        <v>9.2370960000000011</v>
      </c>
      <c r="N17" s="2">
        <f t="shared" si="6"/>
        <v>24.917904000000004</v>
      </c>
      <c r="O17" s="2">
        <f t="shared" si="7"/>
        <v>27.686560000000004</v>
      </c>
      <c r="P17" s="2">
        <f t="shared" si="8"/>
        <v>32.381941520467841</v>
      </c>
      <c r="Q17" s="2">
        <f t="shared" si="9"/>
        <v>333.51922376777753</v>
      </c>
      <c r="R17" s="2">
        <f t="shared" si="10"/>
        <v>323.52821639742183</v>
      </c>
    </row>
    <row r="18" spans="1:18" ht="12.75" customHeight="1" x14ac:dyDescent="0.15">
      <c r="G18" s="1">
        <v>130</v>
      </c>
      <c r="H18" s="2">
        <f t="shared" si="0"/>
        <v>36.111111111111107</v>
      </c>
      <c r="I18" s="2">
        <f t="shared" si="1"/>
        <v>552.09511499999985</v>
      </c>
      <c r="J18" s="2">
        <f t="shared" si="2"/>
        <v>277.11288000000002</v>
      </c>
      <c r="K18" s="2">
        <f t="shared" si="3"/>
        <v>829.20799499999987</v>
      </c>
      <c r="L18" s="2">
        <f t="shared" si="4"/>
        <v>19.93676804166666</v>
      </c>
      <c r="M18" s="2">
        <f t="shared" si="5"/>
        <v>10.006853999999999</v>
      </c>
      <c r="N18" s="2">
        <f t="shared" si="6"/>
        <v>29.943622041666657</v>
      </c>
      <c r="O18" s="2">
        <f t="shared" si="7"/>
        <v>33.270691157407398</v>
      </c>
      <c r="P18" s="2">
        <f t="shared" si="8"/>
        <v>38.913089072991113</v>
      </c>
      <c r="Q18" s="2">
        <f t="shared" si="9"/>
        <v>300.67003876391715</v>
      </c>
      <c r="R18" s="2">
        <f t="shared" si="10"/>
        <v>293.13692003652261</v>
      </c>
    </row>
    <row r="19" spans="1:18" ht="12.75" customHeight="1" x14ac:dyDescent="0.15">
      <c r="A19" s="1" t="s">
        <v>37</v>
      </c>
      <c r="B19" s="1" t="s">
        <v>38</v>
      </c>
      <c r="C19" s="1">
        <v>0.5</v>
      </c>
      <c r="D19" s="1" t="s">
        <v>28</v>
      </c>
      <c r="G19" s="1">
        <v>140</v>
      </c>
      <c r="H19" s="2">
        <f t="shared" si="0"/>
        <v>38.888888888888886</v>
      </c>
      <c r="I19" s="2">
        <f t="shared" si="1"/>
        <v>640.2996599999999</v>
      </c>
      <c r="J19" s="2">
        <f t="shared" si="2"/>
        <v>277.11288000000002</v>
      </c>
      <c r="K19" s="2">
        <f t="shared" si="3"/>
        <v>917.41253999999992</v>
      </c>
      <c r="L19" s="2">
        <f t="shared" si="4"/>
        <v>24.900542333333327</v>
      </c>
      <c r="M19" s="2">
        <f t="shared" si="5"/>
        <v>10.776611999999998</v>
      </c>
      <c r="N19" s="2">
        <f t="shared" si="6"/>
        <v>35.677154333333327</v>
      </c>
      <c r="O19" s="2">
        <f t="shared" si="7"/>
        <v>39.641282592592582</v>
      </c>
      <c r="P19" s="2">
        <f t="shared" si="8"/>
        <v>46.364073207710625</v>
      </c>
      <c r="Q19" s="2">
        <f t="shared" si="9"/>
        <v>271.76214530488107</v>
      </c>
      <c r="R19" s="2">
        <f t="shared" si="10"/>
        <v>266.02441780595814</v>
      </c>
    </row>
    <row r="20" spans="1:18" ht="12.75" customHeight="1" x14ac:dyDescent="0.15">
      <c r="B20" s="1" t="s">
        <v>39</v>
      </c>
      <c r="C20" s="1">
        <v>0</v>
      </c>
      <c r="D20" s="1" t="s">
        <v>28</v>
      </c>
      <c r="H20" s="2"/>
      <c r="I20" s="2"/>
    </row>
    <row r="21" spans="1:18" ht="12.75" customHeight="1" x14ac:dyDescent="0.15">
      <c r="B21" s="1" t="s">
        <v>40</v>
      </c>
      <c r="C21" s="1">
        <v>0.5</v>
      </c>
      <c r="D21" s="1" t="s">
        <v>28</v>
      </c>
      <c r="E21" s="7" t="s">
        <v>41</v>
      </c>
      <c r="F21" s="8"/>
      <c r="H21" s="2"/>
      <c r="I21" s="2"/>
    </row>
    <row r="22" spans="1:18" ht="12.75" customHeight="1" x14ac:dyDescent="0.15">
      <c r="B22" s="1" t="s">
        <v>42</v>
      </c>
      <c r="C22">
        <f>SUM(C19:C21)</f>
        <v>1</v>
      </c>
      <c r="D22" s="1" t="s">
        <v>28</v>
      </c>
    </row>
  </sheetData>
  <mergeCells count="4">
    <mergeCell ref="A1:F1"/>
    <mergeCell ref="G2:M2"/>
    <mergeCell ref="E21:F21"/>
    <mergeCell ref="C4:D4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A1:R22"/>
  <sheetViews>
    <sheetView topLeftCell="G14" workbookViewId="0">
      <selection activeCell="A35" sqref="A35"/>
    </sheetView>
  </sheetViews>
  <sheetFormatPr baseColWidth="10" defaultColWidth="14.5" defaultRowHeight="12.75" customHeight="1" x14ac:dyDescent="0.15"/>
  <cols>
    <col min="1" max="1" width="17.33203125" customWidth="1"/>
    <col min="2" max="2" width="26" customWidth="1"/>
    <col min="3" max="3" width="7" customWidth="1"/>
    <col min="4" max="4" width="6.5" customWidth="1"/>
    <col min="5" max="5" width="21.33203125" customWidth="1"/>
    <col min="6" max="6" width="17.33203125" customWidth="1"/>
    <col min="7" max="7" width="8.83203125" customWidth="1"/>
    <col min="8" max="8" width="7.1640625" customWidth="1"/>
    <col min="9" max="9" width="10.5" customWidth="1"/>
    <col min="10" max="10" width="9.6640625" customWidth="1"/>
    <col min="11" max="11" width="12" customWidth="1"/>
    <col min="12" max="12" width="11.5" customWidth="1"/>
    <col min="13" max="13" width="11.6640625" customWidth="1"/>
    <col min="14" max="14" width="13.33203125" customWidth="1"/>
    <col min="15" max="15" width="13" customWidth="1"/>
    <col min="16" max="16" width="14.83203125" customWidth="1"/>
    <col min="17" max="17" width="19.1640625" customWidth="1"/>
    <col min="18" max="18" width="19.5" customWidth="1"/>
    <col min="19" max="20" width="17.33203125" customWidth="1"/>
  </cols>
  <sheetData>
    <row r="1" spans="1:18" ht="12.75" customHeight="1" x14ac:dyDescent="0.15">
      <c r="A1" s="7" t="s">
        <v>0</v>
      </c>
      <c r="B1" s="8"/>
      <c r="C1" s="8"/>
      <c r="D1" s="8"/>
      <c r="E1" s="8"/>
      <c r="F1" s="8"/>
    </row>
    <row r="2" spans="1:18" ht="12.75" customHeight="1" x14ac:dyDescent="0.15">
      <c r="G2" s="7" t="s">
        <v>1</v>
      </c>
      <c r="H2" s="8"/>
      <c r="I2" s="8"/>
      <c r="J2" s="8"/>
      <c r="K2" s="8"/>
      <c r="L2" s="8"/>
      <c r="M2" s="8"/>
    </row>
    <row r="3" spans="1:18" ht="12.75" customHeight="1" x14ac:dyDescent="0.15">
      <c r="A3" s="1" t="s">
        <v>2</v>
      </c>
      <c r="B3" s="1" t="s">
        <v>3</v>
      </c>
      <c r="C3" s="1">
        <v>1.2183999999999999</v>
      </c>
      <c r="D3" s="1" t="s">
        <v>4</v>
      </c>
      <c r="E3" s="1" t="s">
        <v>5</v>
      </c>
    </row>
    <row r="4" spans="1:18" ht="12.75" customHeight="1" x14ac:dyDescent="0.15">
      <c r="C4" s="9" t="s">
        <v>47</v>
      </c>
      <c r="D4" s="9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</row>
    <row r="5" spans="1:18" ht="12.75" customHeight="1" x14ac:dyDescent="0.15">
      <c r="A5" s="1" t="s">
        <v>18</v>
      </c>
      <c r="B5" s="1" t="s">
        <v>19</v>
      </c>
      <c r="C5" s="3">
        <v>1585</v>
      </c>
      <c r="D5" s="1" t="s">
        <v>20</v>
      </c>
    </row>
    <row r="6" spans="1:18" ht="12.75" customHeight="1" x14ac:dyDescent="0.15">
      <c r="B6" s="1" t="s">
        <v>21</v>
      </c>
      <c r="C6" s="3">
        <v>100</v>
      </c>
      <c r="D6" s="1" t="s">
        <v>20</v>
      </c>
      <c r="G6" s="1">
        <v>10</v>
      </c>
      <c r="H6" s="2">
        <f t="shared" ref="H6:H19" si="0">G6/3.6</f>
        <v>2.7777777777777777</v>
      </c>
      <c r="I6" s="2">
        <f t="shared" ref="I6:I19" si="1">$C$3/2*$C$8*$C$7*H6^2</f>
        <v>2.7794749999999997</v>
      </c>
      <c r="J6" s="2">
        <f t="shared" ref="J6:J19" si="2">($C$5+$C$6)*9.81*$C$9</f>
        <v>181.82835</v>
      </c>
      <c r="K6" s="2">
        <f t="shared" ref="K6:K19" si="3">I6+J6</f>
        <v>184.60782499999999</v>
      </c>
      <c r="L6" s="2">
        <f t="shared" ref="L6:L19" si="4">(I6*H6/1000)</f>
        <v>7.7207638888888873E-3</v>
      </c>
      <c r="M6" s="2">
        <f t="shared" ref="M6:M19" si="5">(J6*H6/1000)</f>
        <v>0.50507874999999991</v>
      </c>
      <c r="N6" s="2">
        <f t="shared" ref="N6:N19" si="6">L6+M6</f>
        <v>0.51279951388888878</v>
      </c>
      <c r="O6" s="2">
        <f t="shared" ref="O6:O19" si="7">N6/$C$14</f>
        <v>0.56977723765432087</v>
      </c>
      <c r="P6" s="2">
        <f t="shared" ref="P6:P19" si="8">O6/$C$15/$C$16</f>
        <v>0.6664061259114864</v>
      </c>
      <c r="Q6" s="2">
        <f t="shared" ref="Q6:Q19" si="9">$C$12/P6*G6</f>
        <v>363.14191990507453</v>
      </c>
      <c r="R6" s="2">
        <f t="shared" ref="R6:R19" si="10">$C$12/(P6+$C$22)*G6</f>
        <v>145.22270185944706</v>
      </c>
    </row>
    <row r="7" spans="1:18" ht="12.75" customHeight="1" x14ac:dyDescent="0.15">
      <c r="B7" s="1" t="s">
        <v>22</v>
      </c>
      <c r="C7" s="3">
        <v>2.19</v>
      </c>
      <c r="D7" s="1" t="s">
        <v>23</v>
      </c>
      <c r="G7" s="1">
        <v>20</v>
      </c>
      <c r="H7" s="2">
        <f t="shared" si="0"/>
        <v>5.5555555555555554</v>
      </c>
      <c r="I7" s="2">
        <f t="shared" si="1"/>
        <v>11.117899999999999</v>
      </c>
      <c r="J7" s="2">
        <f t="shared" si="2"/>
        <v>181.82835</v>
      </c>
      <c r="K7" s="2">
        <f t="shared" si="3"/>
        <v>192.94624999999999</v>
      </c>
      <c r="L7" s="2">
        <f t="shared" si="4"/>
        <v>6.1766111111111098E-2</v>
      </c>
      <c r="M7" s="2">
        <f t="shared" si="5"/>
        <v>1.0101574999999998</v>
      </c>
      <c r="N7" s="2">
        <f t="shared" si="6"/>
        <v>1.071923611111111</v>
      </c>
      <c r="O7" s="2">
        <f t="shared" si="7"/>
        <v>1.191026234567901</v>
      </c>
      <c r="P7" s="2">
        <f t="shared" si="8"/>
        <v>1.3930131398454983</v>
      </c>
      <c r="Q7" s="2">
        <f t="shared" si="9"/>
        <v>347.44826603263868</v>
      </c>
      <c r="R7" s="2">
        <f t="shared" si="10"/>
        <v>202.25547112175437</v>
      </c>
    </row>
    <row r="8" spans="1:18" ht="12.75" customHeight="1" x14ac:dyDescent="0.15">
      <c r="B8" s="1" t="s">
        <v>24</v>
      </c>
      <c r="C8" s="3">
        <v>0.27</v>
      </c>
      <c r="G8" s="1">
        <v>30</v>
      </c>
      <c r="H8" s="2">
        <f t="shared" si="0"/>
        <v>8.3333333333333339</v>
      </c>
      <c r="I8" s="2">
        <f t="shared" si="1"/>
        <v>25.015275000000003</v>
      </c>
      <c r="J8" s="2">
        <f t="shared" si="2"/>
        <v>181.82835</v>
      </c>
      <c r="K8" s="2">
        <f t="shared" si="3"/>
        <v>206.843625</v>
      </c>
      <c r="L8" s="2">
        <f t="shared" si="4"/>
        <v>0.20846062500000004</v>
      </c>
      <c r="M8" s="2">
        <f t="shared" si="5"/>
        <v>1.5152362500000001</v>
      </c>
      <c r="N8" s="2">
        <f t="shared" si="6"/>
        <v>1.7236968750000001</v>
      </c>
      <c r="O8" s="2">
        <f t="shared" si="7"/>
        <v>1.9152187500000002</v>
      </c>
      <c r="P8" s="2">
        <f t="shared" si="8"/>
        <v>2.2400219298245618</v>
      </c>
      <c r="Q8" s="2">
        <f t="shared" si="9"/>
        <v>324.10396984678636</v>
      </c>
      <c r="R8" s="2">
        <f t="shared" si="10"/>
        <v>224.07255744695249</v>
      </c>
    </row>
    <row r="9" spans="1:18" ht="12.75" customHeight="1" x14ac:dyDescent="0.15">
      <c r="B9" s="1" t="s">
        <v>25</v>
      </c>
      <c r="C9" s="4">
        <v>1.0999999999999999E-2</v>
      </c>
      <c r="G9" s="1">
        <v>40</v>
      </c>
      <c r="H9" s="2">
        <f t="shared" si="0"/>
        <v>11.111111111111111</v>
      </c>
      <c r="I9" s="2">
        <f t="shared" si="1"/>
        <v>44.471599999999995</v>
      </c>
      <c r="J9" s="2">
        <f t="shared" si="2"/>
        <v>181.82835</v>
      </c>
      <c r="K9" s="2">
        <f t="shared" si="3"/>
        <v>226.29995</v>
      </c>
      <c r="L9" s="2">
        <f t="shared" si="4"/>
        <v>0.49412888888888878</v>
      </c>
      <c r="M9" s="2">
        <f t="shared" si="5"/>
        <v>2.0203149999999996</v>
      </c>
      <c r="N9" s="2">
        <f t="shared" si="6"/>
        <v>2.5144438888888883</v>
      </c>
      <c r="O9" s="2">
        <f t="shared" si="7"/>
        <v>2.7938265432098759</v>
      </c>
      <c r="P9" s="2">
        <f t="shared" si="8"/>
        <v>3.2676333838712002</v>
      </c>
      <c r="Q9" s="2">
        <f t="shared" si="9"/>
        <v>296.2388635083658</v>
      </c>
      <c r="R9" s="2">
        <f t="shared" si="10"/>
        <v>226.82360758972237</v>
      </c>
    </row>
    <row r="10" spans="1:18" ht="12.75" customHeight="1" x14ac:dyDescent="0.15">
      <c r="B10" s="1" t="s">
        <v>26</v>
      </c>
      <c r="C10" s="4">
        <v>1.5</v>
      </c>
      <c r="G10" s="1">
        <v>50</v>
      </c>
      <c r="H10" s="2">
        <f t="shared" si="0"/>
        <v>13.888888888888889</v>
      </c>
      <c r="I10" s="2">
        <f t="shared" si="1"/>
        <v>69.486874999999998</v>
      </c>
      <c r="J10" s="2">
        <f t="shared" si="2"/>
        <v>181.82835</v>
      </c>
      <c r="K10" s="2">
        <f t="shared" si="3"/>
        <v>251.315225</v>
      </c>
      <c r="L10" s="2">
        <f t="shared" si="4"/>
        <v>0.96509548611111107</v>
      </c>
      <c r="M10" s="2">
        <f t="shared" si="5"/>
        <v>2.5253937500000001</v>
      </c>
      <c r="N10" s="2">
        <f t="shared" si="6"/>
        <v>3.4904892361111113</v>
      </c>
      <c r="O10" s="2">
        <f t="shared" si="7"/>
        <v>3.8783213734567901</v>
      </c>
      <c r="P10" s="2">
        <f t="shared" si="8"/>
        <v>4.5360483900079416</v>
      </c>
      <c r="Q10" s="2">
        <f t="shared" si="9"/>
        <v>266.75200438015645</v>
      </c>
      <c r="R10" s="2">
        <f t="shared" si="10"/>
        <v>218.56745367037229</v>
      </c>
    </row>
    <row r="11" spans="1:18" ht="12.75" customHeight="1" x14ac:dyDescent="0.15">
      <c r="B11" s="1" t="s">
        <v>27</v>
      </c>
      <c r="C11" s="3">
        <v>85</v>
      </c>
      <c r="D11" s="1" t="s">
        <v>28</v>
      </c>
      <c r="G11" s="1">
        <v>60</v>
      </c>
      <c r="H11" s="2">
        <f t="shared" si="0"/>
        <v>16.666666666666668</v>
      </c>
      <c r="I11" s="2">
        <f t="shared" si="1"/>
        <v>100.06110000000001</v>
      </c>
      <c r="J11" s="2">
        <f t="shared" si="2"/>
        <v>181.82835</v>
      </c>
      <c r="K11" s="2">
        <f t="shared" si="3"/>
        <v>281.88945000000001</v>
      </c>
      <c r="L11" s="2">
        <f t="shared" si="4"/>
        <v>1.6676850000000003</v>
      </c>
      <c r="M11" s="2">
        <f t="shared" si="5"/>
        <v>3.0304725000000001</v>
      </c>
      <c r="N11" s="2">
        <f t="shared" si="6"/>
        <v>4.6981575000000007</v>
      </c>
      <c r="O11" s="2">
        <f t="shared" si="7"/>
        <v>5.2201750000000002</v>
      </c>
      <c r="P11" s="2">
        <f t="shared" si="8"/>
        <v>6.1054678362573096</v>
      </c>
      <c r="Q11" s="2">
        <f t="shared" si="9"/>
        <v>237.81961332713942</v>
      </c>
      <c r="R11" s="2">
        <f t="shared" si="10"/>
        <v>204.34966893957787</v>
      </c>
    </row>
    <row r="12" spans="1:18" ht="12.75" customHeight="1" x14ac:dyDescent="0.15">
      <c r="B12" s="1" t="s">
        <v>29</v>
      </c>
      <c r="C12" s="3">
        <v>24.2</v>
      </c>
      <c r="D12" s="1" t="s">
        <v>30</v>
      </c>
      <c r="G12" s="1">
        <v>70</v>
      </c>
      <c r="H12" s="2">
        <f t="shared" si="0"/>
        <v>19.444444444444443</v>
      </c>
      <c r="I12" s="2">
        <f t="shared" si="1"/>
        <v>136.19427499999998</v>
      </c>
      <c r="J12" s="2">
        <f t="shared" si="2"/>
        <v>181.82835</v>
      </c>
      <c r="K12" s="2">
        <f t="shared" si="3"/>
        <v>318.02262499999995</v>
      </c>
      <c r="L12" s="2">
        <f t="shared" si="4"/>
        <v>2.6482220138888883</v>
      </c>
      <c r="M12" s="2">
        <f t="shared" si="5"/>
        <v>3.5355512499999997</v>
      </c>
      <c r="N12" s="2">
        <f t="shared" si="6"/>
        <v>6.183773263888888</v>
      </c>
      <c r="O12" s="2">
        <f t="shared" si="7"/>
        <v>6.8708591820987639</v>
      </c>
      <c r="P12" s="2">
        <f t="shared" si="8"/>
        <v>8.0360926106418304</v>
      </c>
      <c r="Q12" s="2">
        <f t="shared" si="9"/>
        <v>210.79896438185804</v>
      </c>
      <c r="R12" s="2">
        <f t="shared" si="10"/>
        <v>187.4704114923492</v>
      </c>
    </row>
    <row r="13" spans="1:18" ht="12.75" customHeight="1" x14ac:dyDescent="0.15">
      <c r="G13" s="1">
        <v>80</v>
      </c>
      <c r="H13" s="2">
        <f t="shared" si="0"/>
        <v>22.222222222222221</v>
      </c>
      <c r="I13" s="2">
        <f t="shared" si="1"/>
        <v>177.88639999999998</v>
      </c>
      <c r="J13" s="2">
        <f t="shared" si="2"/>
        <v>181.82835</v>
      </c>
      <c r="K13" s="2">
        <f t="shared" si="3"/>
        <v>359.71474999999998</v>
      </c>
      <c r="L13" s="2">
        <f t="shared" si="4"/>
        <v>3.9530311111111103</v>
      </c>
      <c r="M13" s="2">
        <f t="shared" si="5"/>
        <v>4.0406299999999993</v>
      </c>
      <c r="N13" s="2">
        <f t="shared" si="6"/>
        <v>7.9936611111111091</v>
      </c>
      <c r="O13" s="2">
        <f t="shared" si="7"/>
        <v>8.8818456790123435</v>
      </c>
      <c r="P13" s="2">
        <f t="shared" si="8"/>
        <v>10.388123601184027</v>
      </c>
      <c r="Q13" s="2">
        <f t="shared" si="9"/>
        <v>186.36666970147877</v>
      </c>
      <c r="R13" s="2">
        <f t="shared" si="10"/>
        <v>170.00166733338872</v>
      </c>
    </row>
    <row r="14" spans="1:18" ht="12.75" customHeight="1" x14ac:dyDescent="0.15">
      <c r="A14" s="1" t="s">
        <v>31</v>
      </c>
      <c r="B14" s="1" t="s">
        <v>32</v>
      </c>
      <c r="C14" s="1">
        <v>0.9</v>
      </c>
      <c r="E14" s="1" t="s">
        <v>33</v>
      </c>
      <c r="F14" s="1" t="s">
        <v>34</v>
      </c>
      <c r="G14" s="1">
        <v>90</v>
      </c>
      <c r="H14" s="2">
        <f t="shared" si="0"/>
        <v>25</v>
      </c>
      <c r="I14" s="2">
        <f t="shared" si="1"/>
        <v>225.13747499999997</v>
      </c>
      <c r="J14" s="2">
        <f t="shared" si="2"/>
        <v>181.82835</v>
      </c>
      <c r="K14" s="2">
        <f t="shared" si="3"/>
        <v>406.965825</v>
      </c>
      <c r="L14" s="2">
        <f t="shared" si="4"/>
        <v>5.6284368749999993</v>
      </c>
      <c r="M14" s="2">
        <f t="shared" si="5"/>
        <v>4.5457087500000002</v>
      </c>
      <c r="N14" s="2">
        <f t="shared" si="6"/>
        <v>10.174145625</v>
      </c>
      <c r="O14" s="2">
        <f t="shared" si="7"/>
        <v>11.304606249999999</v>
      </c>
      <c r="P14" s="2">
        <f t="shared" si="8"/>
        <v>13.221761695906432</v>
      </c>
      <c r="Q14" s="2">
        <f t="shared" si="9"/>
        <v>164.72842652082642</v>
      </c>
      <c r="R14" s="2">
        <f t="shared" si="10"/>
        <v>153.14558396987567</v>
      </c>
    </row>
    <row r="15" spans="1:18" ht="12.75" customHeight="1" x14ac:dyDescent="0.15">
      <c r="B15" s="1" t="s">
        <v>35</v>
      </c>
      <c r="C15" s="1">
        <v>0.9</v>
      </c>
      <c r="G15" s="1">
        <v>100</v>
      </c>
      <c r="H15" s="2">
        <f t="shared" si="0"/>
        <v>27.777777777777779</v>
      </c>
      <c r="I15" s="2">
        <f t="shared" si="1"/>
        <v>277.94749999999999</v>
      </c>
      <c r="J15" s="2">
        <f t="shared" si="2"/>
        <v>181.82835</v>
      </c>
      <c r="K15" s="2">
        <f t="shared" si="3"/>
        <v>459.77584999999999</v>
      </c>
      <c r="L15" s="2">
        <f t="shared" si="4"/>
        <v>7.7207638888888885</v>
      </c>
      <c r="M15" s="2">
        <f t="shared" si="5"/>
        <v>5.0507875000000002</v>
      </c>
      <c r="N15" s="2">
        <f t="shared" si="6"/>
        <v>12.771551388888888</v>
      </c>
      <c r="O15" s="2">
        <f t="shared" si="7"/>
        <v>14.190612654320987</v>
      </c>
      <c r="P15" s="2">
        <f t="shared" si="8"/>
        <v>16.597207782831564</v>
      </c>
      <c r="Q15" s="2">
        <f t="shared" si="9"/>
        <v>145.80765823172314</v>
      </c>
      <c r="R15" s="2">
        <f t="shared" si="10"/>
        <v>137.52181765797152</v>
      </c>
    </row>
    <row r="16" spans="1:18" ht="12.75" customHeight="1" x14ac:dyDescent="0.15">
      <c r="B16" s="1" t="s">
        <v>36</v>
      </c>
      <c r="C16" s="1">
        <v>0.95</v>
      </c>
      <c r="G16" s="1">
        <v>110</v>
      </c>
      <c r="H16" s="2">
        <f t="shared" si="0"/>
        <v>30.555555555555554</v>
      </c>
      <c r="I16" s="2">
        <f t="shared" si="1"/>
        <v>336.31647499999991</v>
      </c>
      <c r="J16" s="2">
        <f t="shared" si="2"/>
        <v>181.82835</v>
      </c>
      <c r="K16" s="2">
        <f t="shared" si="3"/>
        <v>518.14482499999986</v>
      </c>
      <c r="L16" s="2">
        <f t="shared" si="4"/>
        <v>10.276336736111109</v>
      </c>
      <c r="M16" s="2">
        <f t="shared" si="5"/>
        <v>5.5558662500000002</v>
      </c>
      <c r="N16" s="2">
        <f t="shared" si="6"/>
        <v>15.83220298611111</v>
      </c>
      <c r="O16" s="2">
        <f t="shared" si="7"/>
        <v>17.591336651234567</v>
      </c>
      <c r="P16" s="2">
        <f t="shared" si="8"/>
        <v>20.57466274998195</v>
      </c>
      <c r="Q16" s="2">
        <f t="shared" si="9"/>
        <v>129.38243665755033</v>
      </c>
      <c r="R16" s="2">
        <f t="shared" si="10"/>
        <v>123.38547447293131</v>
      </c>
    </row>
    <row r="17" spans="1:18" ht="12.75" customHeight="1" x14ac:dyDescent="0.15">
      <c r="G17" s="1">
        <v>120</v>
      </c>
      <c r="H17" s="2">
        <f t="shared" si="0"/>
        <v>33.333333333333336</v>
      </c>
      <c r="I17" s="2">
        <f t="shared" si="1"/>
        <v>400.24440000000004</v>
      </c>
      <c r="J17" s="2">
        <f t="shared" si="2"/>
        <v>181.82835</v>
      </c>
      <c r="K17" s="2">
        <f t="shared" si="3"/>
        <v>582.07275000000004</v>
      </c>
      <c r="L17" s="2">
        <f t="shared" si="4"/>
        <v>13.341480000000002</v>
      </c>
      <c r="M17" s="2">
        <f t="shared" si="5"/>
        <v>6.0609450000000002</v>
      </c>
      <c r="N17" s="2">
        <f t="shared" si="6"/>
        <v>19.402425000000001</v>
      </c>
      <c r="O17" s="2">
        <f t="shared" si="7"/>
        <v>21.558250000000001</v>
      </c>
      <c r="P17" s="2">
        <f t="shared" si="8"/>
        <v>25.214327485380117</v>
      </c>
      <c r="Q17" s="2">
        <f t="shared" si="9"/>
        <v>115.17261373256177</v>
      </c>
      <c r="R17" s="2">
        <f t="shared" si="10"/>
        <v>110.7791150324027</v>
      </c>
    </row>
    <row r="18" spans="1:18" ht="12.75" customHeight="1" x14ac:dyDescent="0.15">
      <c r="G18" s="1">
        <v>130</v>
      </c>
      <c r="H18" s="2">
        <f t="shared" si="0"/>
        <v>36.111111111111107</v>
      </c>
      <c r="I18" s="2">
        <f t="shared" si="1"/>
        <v>469.73127499999981</v>
      </c>
      <c r="J18" s="2">
        <f t="shared" si="2"/>
        <v>181.82835</v>
      </c>
      <c r="K18" s="2">
        <f t="shared" si="3"/>
        <v>651.55962499999987</v>
      </c>
      <c r="L18" s="2">
        <f t="shared" si="4"/>
        <v>16.962518263888882</v>
      </c>
      <c r="M18" s="2">
        <f t="shared" si="5"/>
        <v>6.5660237499999994</v>
      </c>
      <c r="N18" s="2">
        <f t="shared" si="6"/>
        <v>23.528542013888881</v>
      </c>
      <c r="O18" s="2">
        <f t="shared" si="7"/>
        <v>26.142824459876532</v>
      </c>
      <c r="P18" s="2">
        <f t="shared" si="8"/>
        <v>30.576402877048579</v>
      </c>
      <c r="Q18" s="2">
        <f t="shared" si="9"/>
        <v>102.8898007607516</v>
      </c>
      <c r="R18" s="2">
        <f t="shared" si="10"/>
        <v>99.631361186067238</v>
      </c>
    </row>
    <row r="19" spans="1:18" ht="12.75" customHeight="1" x14ac:dyDescent="0.15">
      <c r="A19" s="1" t="s">
        <v>37</v>
      </c>
      <c r="B19" s="1" t="s">
        <v>38</v>
      </c>
      <c r="C19" s="1">
        <v>0.5</v>
      </c>
      <c r="D19" s="1" t="s">
        <v>28</v>
      </c>
      <c r="G19" s="1">
        <v>140</v>
      </c>
      <c r="H19" s="2">
        <f t="shared" si="0"/>
        <v>38.888888888888886</v>
      </c>
      <c r="I19" s="2">
        <f t="shared" si="1"/>
        <v>544.7770999999999</v>
      </c>
      <c r="J19" s="2">
        <f t="shared" si="2"/>
        <v>181.82835</v>
      </c>
      <c r="K19" s="2">
        <f t="shared" si="3"/>
        <v>726.60544999999991</v>
      </c>
      <c r="L19" s="2">
        <f t="shared" si="4"/>
        <v>21.185776111111107</v>
      </c>
      <c r="M19" s="2">
        <f t="shared" si="5"/>
        <v>7.0711024999999994</v>
      </c>
      <c r="N19" s="2">
        <f t="shared" si="6"/>
        <v>28.256878611111105</v>
      </c>
      <c r="O19" s="2">
        <f t="shared" si="7"/>
        <v>31.396531790123451</v>
      </c>
      <c r="P19" s="2">
        <f t="shared" si="8"/>
        <v>36.721089813009883</v>
      </c>
      <c r="Q19" s="2">
        <f t="shared" si="9"/>
        <v>92.263056931378657</v>
      </c>
      <c r="R19" s="2">
        <f t="shared" si="10"/>
        <v>89.817129271580313</v>
      </c>
    </row>
    <row r="20" spans="1:18" ht="12.75" customHeight="1" x14ac:dyDescent="0.15">
      <c r="B20" s="1" t="s">
        <v>39</v>
      </c>
      <c r="C20" s="1">
        <v>0</v>
      </c>
      <c r="D20" s="1" t="s">
        <v>28</v>
      </c>
      <c r="H20" s="2"/>
      <c r="I20" s="2"/>
    </row>
    <row r="21" spans="1:18" ht="12.75" customHeight="1" x14ac:dyDescent="0.15">
      <c r="B21" s="1" t="s">
        <v>40</v>
      </c>
      <c r="C21" s="1">
        <v>0.5</v>
      </c>
      <c r="D21" s="1" t="s">
        <v>28</v>
      </c>
      <c r="E21" s="7" t="s">
        <v>41</v>
      </c>
      <c r="F21" s="8"/>
      <c r="H21" s="2"/>
      <c r="I21" s="2"/>
    </row>
    <row r="22" spans="1:18" ht="12.75" customHeight="1" x14ac:dyDescent="0.15">
      <c r="B22" s="1" t="s">
        <v>42</v>
      </c>
      <c r="C22">
        <f>SUM(C19:C21)</f>
        <v>1</v>
      </c>
      <c r="D22" s="1" t="s">
        <v>28</v>
      </c>
    </row>
  </sheetData>
  <mergeCells count="4">
    <mergeCell ref="A1:F1"/>
    <mergeCell ref="G2:M2"/>
    <mergeCell ref="E21:F21"/>
    <mergeCell ref="C4:D4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A1:H13"/>
  <sheetViews>
    <sheetView workbookViewId="0">
      <selection activeCell="G1" sqref="G1:G9"/>
    </sheetView>
  </sheetViews>
  <sheetFormatPr baseColWidth="10" defaultColWidth="10.83203125" defaultRowHeight="13" x14ac:dyDescent="0.15"/>
  <sheetData>
    <row r="1" spans="1:8" ht="28" x14ac:dyDescent="0.15">
      <c r="C1" s="3" t="s">
        <v>43</v>
      </c>
      <c r="D1" s="3" t="s">
        <v>44</v>
      </c>
      <c r="E1" s="3" t="s">
        <v>45</v>
      </c>
      <c r="F1" s="3" t="s">
        <v>46</v>
      </c>
      <c r="G1" s="3" t="s">
        <v>47</v>
      </c>
      <c r="H1" s="3" t="s">
        <v>48</v>
      </c>
    </row>
    <row r="2" spans="1:8" ht="14" x14ac:dyDescent="0.15">
      <c r="A2" s="1" t="s">
        <v>19</v>
      </c>
      <c r="B2" s="1" t="s">
        <v>20</v>
      </c>
      <c r="C2" s="4">
        <v>1428</v>
      </c>
      <c r="D2" s="3">
        <v>2108</v>
      </c>
      <c r="E2" s="3">
        <v>2108</v>
      </c>
      <c r="F2" s="3">
        <v>2468</v>
      </c>
      <c r="G2" s="3">
        <v>1585</v>
      </c>
      <c r="H2" s="3">
        <v>1214</v>
      </c>
    </row>
    <row r="3" spans="1:8" ht="14" x14ac:dyDescent="0.15">
      <c r="A3" s="1" t="s">
        <v>21</v>
      </c>
      <c r="B3" s="1" t="s">
        <v>20</v>
      </c>
      <c r="C3" s="4">
        <v>100</v>
      </c>
      <c r="D3" s="3">
        <v>100</v>
      </c>
      <c r="E3" s="3">
        <v>100</v>
      </c>
      <c r="F3" s="3">
        <v>100</v>
      </c>
      <c r="G3" s="3">
        <v>100</v>
      </c>
      <c r="H3" s="3">
        <v>100</v>
      </c>
    </row>
    <row r="4" spans="1:8" ht="14" x14ac:dyDescent="0.15">
      <c r="A4" s="1" t="s">
        <v>22</v>
      </c>
      <c r="B4" s="1" t="s">
        <v>23</v>
      </c>
      <c r="C4" s="4">
        <v>2.2999999999999998</v>
      </c>
      <c r="D4" s="3">
        <v>2.34</v>
      </c>
      <c r="E4" s="3">
        <v>2.34</v>
      </c>
      <c r="F4" s="5">
        <v>2.5739999999999998</v>
      </c>
      <c r="G4" s="3">
        <v>2.19</v>
      </c>
      <c r="H4" s="3">
        <v>2.0699999999999998</v>
      </c>
    </row>
    <row r="5" spans="1:8" ht="28" x14ac:dyDescent="0.15">
      <c r="A5" s="1" t="s">
        <v>24</v>
      </c>
      <c r="C5" s="4">
        <v>0.28999999999999998</v>
      </c>
      <c r="D5" s="3">
        <v>0.24</v>
      </c>
      <c r="E5" s="3">
        <v>0.24</v>
      </c>
      <c r="F5" s="5">
        <v>0.27</v>
      </c>
      <c r="G5" s="3">
        <v>0.27</v>
      </c>
      <c r="H5" s="3">
        <v>0.32</v>
      </c>
    </row>
    <row r="6" spans="1:8" ht="28" x14ac:dyDescent="0.15">
      <c r="A6" s="1" t="s">
        <v>25</v>
      </c>
      <c r="C6" s="4">
        <v>1.0999999999999999E-2</v>
      </c>
      <c r="D6" s="4">
        <v>1.0999999999999999E-2</v>
      </c>
      <c r="E6" s="4">
        <v>1.0999999999999999E-2</v>
      </c>
      <c r="F6" s="4">
        <v>1.0999999999999999E-2</v>
      </c>
      <c r="G6" s="4">
        <v>1.0999999999999999E-2</v>
      </c>
      <c r="H6" s="4">
        <v>1.0999999999999999E-2</v>
      </c>
    </row>
    <row r="7" spans="1:8" ht="28" x14ac:dyDescent="0.15">
      <c r="A7" s="1" t="s">
        <v>26</v>
      </c>
      <c r="C7" s="4">
        <v>1.5</v>
      </c>
      <c r="D7" s="4">
        <v>1.5</v>
      </c>
      <c r="E7" s="4">
        <v>1.5</v>
      </c>
      <c r="F7" s="4">
        <v>1.5</v>
      </c>
      <c r="G7" s="4">
        <v>1.5</v>
      </c>
      <c r="H7" s="4">
        <v>1.5</v>
      </c>
    </row>
    <row r="8" spans="1:8" ht="28" x14ac:dyDescent="0.15">
      <c r="A8" s="1" t="s">
        <v>27</v>
      </c>
      <c r="B8" s="1" t="s">
        <v>28</v>
      </c>
      <c r="C8" s="4">
        <v>65</v>
      </c>
      <c r="D8" s="3">
        <v>278</v>
      </c>
      <c r="E8" s="3">
        <v>235</v>
      </c>
      <c r="F8" s="3">
        <v>193</v>
      </c>
      <c r="G8" s="3">
        <v>85</v>
      </c>
      <c r="H8" s="3">
        <v>60</v>
      </c>
    </row>
    <row r="9" spans="1:8" ht="28" x14ac:dyDescent="0.15">
      <c r="A9" s="1" t="s">
        <v>29</v>
      </c>
      <c r="B9" s="1" t="s">
        <v>30</v>
      </c>
      <c r="C9" s="4">
        <v>22</v>
      </c>
      <c r="D9" s="3">
        <v>85</v>
      </c>
      <c r="E9" s="3">
        <v>85</v>
      </c>
      <c r="F9" s="3">
        <v>90</v>
      </c>
      <c r="G9" s="3">
        <v>24.2</v>
      </c>
      <c r="H9" s="3">
        <v>18.7</v>
      </c>
    </row>
    <row r="13" spans="1:8" ht="42" x14ac:dyDescent="0.15">
      <c r="A13" s="6" t="s"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Elektromotorrad</vt:lpstr>
      <vt:lpstr>S85 RWD</vt:lpstr>
      <vt:lpstr>Model-X</vt:lpstr>
      <vt:lpstr>E-Golf</vt:lpstr>
      <vt:lpstr>Fz-Werte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Ostkamp, Matthias</dc:creator>
  <cp:lastModifiedBy>Matthias Ostkamp</cp:lastModifiedBy>
  <dcterms:created xsi:type="dcterms:W3CDTF">2016-03-06T09:11:00Z</dcterms:created>
  <dcterms:modified xsi:type="dcterms:W3CDTF">2026-10-11T18:35:53Z</dcterms:modified>
</cp:coreProperties>
</file>