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5.xml" ContentType="application/vnd.openxmlformats-officedocument.spreadsheetml.worksheet+xml"/>
  <Override PartName="/xl/drawings/_rels/drawing5.xml.rels" ContentType="application/vnd.openxmlformats-package.relationships+xml"/>
  <Override PartName="/xl/drawings/_rels/drawing4.xml.rels" ContentType="application/vnd.openxmlformats-package.relationships+xml"/>
  <Override PartName="/xl/drawings/_rels/drawing3.xml.rels" ContentType="application/vnd.openxmlformats-package.relationship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tyles.xml" ContentType="application/vnd.openxmlformats-officedocument.spreadsheetml.style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lektromotorrad" sheetId="1" state="visible" r:id="rId2"/>
    <sheet name="S85 RWD" sheetId="2" state="visible" r:id="rId3"/>
    <sheet name="Model-X" sheetId="3" state="visible" r:id="rId4"/>
    <sheet name="E-Golf" sheetId="4" state="visible" r:id="rId5"/>
    <sheet name="Fz-Werte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<sst xmlns="http://schemas.openxmlformats.org/spreadsheetml/2006/main" count="216" uniqueCount="52">
  <si>
    <t xml:space="preserve">Leistungsbedarf Elektromotorrad (Livewire S2)</t>
  </si>
  <si>
    <t xml:space="preserve">Leistungsbedarf / Reichweite über Geschwindigkeit</t>
  </si>
  <si>
    <t xml:space="preserve">Umwelt</t>
  </si>
  <si>
    <t xml:space="preserve">Dichte Luft</t>
  </si>
  <si>
    <t xml:space="preserve">kg/m3</t>
  </si>
  <si>
    <t xml:space="preserve">bei 25 °C</t>
  </si>
  <si>
    <t xml:space="preserve">v (km/h)</t>
  </si>
  <si>
    <t xml:space="preserve">v (m/s)</t>
  </si>
  <si>
    <t xml:space="preserve">F_Luft (N)</t>
  </si>
  <si>
    <t xml:space="preserve">F_Roll (N)</t>
  </si>
  <si>
    <t xml:space="preserve">F_Bedarf (N)</t>
  </si>
  <si>
    <t xml:space="preserve">P_Luft (kW)</t>
  </si>
  <si>
    <t xml:space="preserve">P_Roll (kW)</t>
  </si>
  <si>
    <t xml:space="preserve">P_Bedarf (kW)</t>
  </si>
  <si>
    <t xml:space="preserve">P_Motor (kW)</t>
  </si>
  <si>
    <t xml:space="preserve">P_Batterie (kW)</t>
  </si>
  <si>
    <t xml:space="preserve">Reichw o. Verbr (km)</t>
  </si>
  <si>
    <t xml:space="preserve">Reichw mit Verbr (km)</t>
  </si>
  <si>
    <t xml:space="preserve">Reichweite (%)</t>
  </si>
  <si>
    <t xml:space="preserve">Fahrzeug</t>
  </si>
  <si>
    <t xml:space="preserve">Masse leer</t>
  </si>
  <si>
    <t xml:space="preserve">kg</t>
  </si>
  <si>
    <t xml:space="preserve">Zuladung</t>
  </si>
  <si>
    <t xml:space="preserve">Stirnfläche</t>
  </si>
  <si>
    <t xml:space="preserve">m2</t>
  </si>
  <si>
    <t xml:space="preserve">Luftwiderstandskoeff</t>
  </si>
  <si>
    <t xml:space="preserve">Rollwiderstandskoeff</t>
  </si>
  <si>
    <t xml:space="preserve">Massenfaktor</t>
  </si>
  <si>
    <t xml:space="preserve">Leistung Motor</t>
  </si>
  <si>
    <t xml:space="preserve">kW</t>
  </si>
  <si>
    <t xml:space="preserve">Kapazität Batterie</t>
  </si>
  <si>
    <t xml:space="preserve">kWh</t>
  </si>
  <si>
    <t xml:space="preserve">Wirkungsgrade</t>
  </si>
  <si>
    <t xml:space="preserve">mechanischer Wirkungsgrad</t>
  </si>
  <si>
    <t xml:space="preserve">Wirkungsgrad Getriebe</t>
  </si>
  <si>
    <t xml:space="preserve">1 = 100 %</t>
  </si>
  <si>
    <t xml:space="preserve">Motorwirkungsgrad</t>
  </si>
  <si>
    <t xml:space="preserve">Controllerwirkungsgrad</t>
  </si>
  <si>
    <t xml:space="preserve">Verbraucher</t>
  </si>
  <si>
    <t xml:space="preserve">Heizung</t>
  </si>
  <si>
    <t xml:space="preserve">Klima</t>
  </si>
  <si>
    <t xml:space="preserve">Sonstige</t>
  </si>
  <si>
    <t xml:space="preserve">Licht, Radio, Management etc</t>
  </si>
  <si>
    <t xml:space="preserve">Gesamt</t>
  </si>
  <si>
    <t xml:space="preserve">Leistungsbedarf von Renault ZOE</t>
  </si>
  <si>
    <t xml:space="preserve">Model S85 RWD</t>
  </si>
  <si>
    <t xml:space="preserve">Model X AWD</t>
  </si>
  <si>
    <t xml:space="preserve">VW E-Golf</t>
  </si>
  <si>
    <t xml:space="preserve">Renault Zoe</t>
  </si>
  <si>
    <t xml:space="preserve">Model S70 RWD</t>
  </si>
  <si>
    <t xml:space="preserve">VW E-up</t>
  </si>
  <si>
    <t xml:space="preserve">blaue Werte: geschätzt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</si>
</sst>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0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6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000000"/>
      <name val="Calibri"/>
      <family val="2"/>
    </font>
    <font>
      <sz val="12"/>
      <color rgb="FF222222"/>
      <name val="Calibri"/>
      <family val="2"/>
    </font>
    <font>
      <sz val="10"/>
      <color rgb="FF0070C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E6FF"/>
        <bgColor rgb="FFFFFFFF"/>
      </patternFill>
    </fill>
    <fill>
      <patternFill patternType="solid">
        <fgColor rgb="FFFFFF99"/>
        <bgColor rgb="FFCCFFCC"/>
      </patternFill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4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3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4" fillId="3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4" fillId="4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09618"/>
      <rgbColor rgb="FF000080"/>
      <rgbColor rgb="FF808000"/>
      <rgbColor rgb="FF800080"/>
      <rgbColor rgb="FF008080"/>
      <rgbColor rgb="FFB7B7B7"/>
      <rgbColor rgb="FF878787"/>
      <rgbColor rgb="FF9999FF"/>
      <rgbColor rgb="FF993366"/>
      <rgbColor rgb="FFFFE6FF"/>
      <rgbColor rgb="FFCCFFFF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CC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DC3912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lang="de-DE" sz="1600" spc="-1" strike="noStrike">
                <a:solidFill>
                  <a:srgbClr val="000000"/>
                </a:solidFill>
                <a:latin typeface="Calibri"/>
              </a:defRPr>
            </a:pPr>
            <a:r>
              <a:rPr b="1" lang="de-DE" sz="1600" spc="-1" strike="noStrike">
                <a:solidFill>
                  <a:srgbClr val="000000"/>
                </a:solidFill>
                <a:latin typeface="Calibri"/>
              </a:rPr>
              <a:t>Reichweite / Leistungsbedarf über Geschwindigkeit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areaChart>
        <c:grouping val="standard"/>
        <c:ser>
          <c:idx val="0"/>
          <c:order val="0"/>
          <c:tx>
            <c:strRef>
              <c:f>Elektromotorrad!$Q$4</c:f>
              <c:strCache>
                <c:ptCount val="1"/>
                <c:pt idx="0">
                  <c:v>Reichw o. Verbr (km)</c:v>
                </c:pt>
              </c:strCache>
            </c:strRef>
          </c:tx>
          <c:spPr>
            <a:solidFill>
              <a:srgbClr val="3366cc">
                <a:alpha val="30000"/>
              </a:srgbClr>
            </a:solidFill>
            <a:ln w="25560">
              <a:solidFill>
                <a:srgbClr val="3366cc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Elektromotorrad!$G$5:$G$34</c:f>
              <c:strCache>
                <c:ptCount val="3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  <c:pt idx="24">
                  <c:v>125</c:v>
                </c:pt>
                <c:pt idx="25">
                  <c:v>130</c:v>
                </c:pt>
                <c:pt idx="26">
                  <c:v>135</c:v>
                </c:pt>
                <c:pt idx="27">
                  <c:v>140</c:v>
                </c:pt>
                <c:pt idx="28">
                  <c:v>145</c:v>
                </c:pt>
                <c:pt idx="29">
                  <c:v>150</c:v>
                </c:pt>
              </c:strCache>
            </c:strRef>
          </c:cat>
          <c:val>
            <c:numRef>
              <c:f>Elektromotorrad!$Q$5:$Q$34</c:f>
              <c:numCache>
                <c:formatCode>General</c:formatCode>
                <c:ptCount val="30"/>
                <c:pt idx="0">
                  <c:v>391.400983608702</c:v>
                </c:pt>
                <c:pt idx="1">
                  <c:v>380.042753809916</c:v>
                </c:pt>
                <c:pt idx="2">
                  <c:v>362.509717169986</c:v>
                </c:pt>
                <c:pt idx="3">
                  <c:v>340.516399253367</c:v>
                </c:pt>
                <c:pt idx="4">
                  <c:v>315.876817960717</c:v>
                </c:pt>
                <c:pt idx="5">
                  <c:v>290.210770497119</c:v>
                </c:pt>
                <c:pt idx="6">
                  <c:v>264.784403765419</c:v>
                </c:pt>
                <c:pt idx="7">
                  <c:v>240.47427235524</c:v>
                </c:pt>
                <c:pt idx="8">
                  <c:v>217.810538730466</c:v>
                </c:pt>
                <c:pt idx="9">
                  <c:v>197.054093470959</c:v>
                </c:pt>
                <c:pt idx="10">
                  <c:v>178.276736664282</c:v>
                </c:pt>
                <c:pt idx="11">
                  <c:v>161.429086771929</c:v>
                </c:pt>
                <c:pt idx="12">
                  <c:v>146.391671434498</c:v>
                </c:pt>
                <c:pt idx="13">
                  <c:v>133.010305375994</c:v>
                </c:pt>
                <c:pt idx="14">
                  <c:v>121.118973571549</c:v>
                </c:pt>
                <c:pt idx="15">
                  <c:v>110.553668069436</c:v>
                </c:pt>
                <c:pt idx="16">
                  <c:v>101.160084424403</c:v>
                </c:pt>
                <c:pt idx="17">
                  <c:v>92.797358409303</c:v>
                </c:pt>
                <c:pt idx="18">
                  <c:v>85.3393685256273</c:v>
                </c:pt>
                <c:pt idx="19">
                  <c:v>78.6746207653065</c:v>
                </c:pt>
                <c:pt idx="20">
                  <c:v>72.7053673671203</c:v>
                </c:pt>
                <c:pt idx="21">
                  <c:v>67.3463630920262</c:v>
                </c:pt>
                <c:pt idx="22">
                  <c:v>62.5234996265944</c:v>
                </c:pt>
                <c:pt idx="23">
                  <c:v>58.1724548263552</c:v>
                </c:pt>
                <c:pt idx="24">
                  <c:v>54.2374289504643</c:v>
                </c:pt>
                <c:pt idx="25">
                  <c:v>50.6700010016554</c:v>
                </c:pt>
                <c:pt idx="26">
                  <c:v>47.428115455521</c:v>
                </c:pt>
                <c:pt idx="27">
                  <c:v>44.4751969269792</c:v>
                </c:pt>
                <c:pt idx="28">
                  <c:v>41.779383746114</c:v>
                </c:pt>
                <c:pt idx="29">
                  <c:v>39.3128685104154</c:v>
                </c:pt>
              </c:numCache>
            </c:numRef>
          </c:val>
        </c:ser>
        <c:ser>
          <c:idx val="1"/>
          <c:order val="1"/>
          <c:tx>
            <c:strRef>
              <c:f>Elektromotorrad!$R$4</c:f>
              <c:strCache>
                <c:ptCount val="1"/>
                <c:pt idx="0">
                  <c:v>Reichw mit Verbr (km)</c:v>
                </c:pt>
              </c:strCache>
            </c:strRef>
          </c:tx>
          <c:spPr>
            <a:solidFill>
              <a:srgbClr val="dc3912">
                <a:alpha val="30000"/>
              </a:srgbClr>
            </a:solidFill>
            <a:ln w="25560">
              <a:solidFill>
                <a:srgbClr val="dc3912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Elektromotorrad!$G$5:$G$34</c:f>
              <c:strCache>
                <c:ptCount val="3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  <c:pt idx="24">
                  <c:v>125</c:v>
                </c:pt>
                <c:pt idx="25">
                  <c:v>130</c:v>
                </c:pt>
                <c:pt idx="26">
                  <c:v>135</c:v>
                </c:pt>
                <c:pt idx="27">
                  <c:v>140</c:v>
                </c:pt>
                <c:pt idx="28">
                  <c:v>145</c:v>
                </c:pt>
                <c:pt idx="29">
                  <c:v>150</c:v>
                </c:pt>
              </c:strCache>
            </c:strRef>
          </c:cat>
          <c:val>
            <c:numRef>
              <c:f>Elektromotorrad!$R$5:$R$34</c:f>
              <c:numCache>
                <c:formatCode>General</c:formatCode>
                <c:ptCount val="30"/>
                <c:pt idx="0">
                  <c:v>184.772272079081</c:v>
                </c:pt>
                <c:pt idx="1">
                  <c:v>246.314256290785</c:v>
                </c:pt>
                <c:pt idx="2">
                  <c:v>269.474396106175</c:v>
                </c:pt>
                <c:pt idx="3">
                  <c:v>273.897424442088</c:v>
                </c:pt>
                <c:pt idx="4">
                  <c:v>267.578602279357</c:v>
                </c:pt>
                <c:pt idx="5">
                  <c:v>254.974425505244</c:v>
                </c:pt>
                <c:pt idx="6">
                  <c:v>238.958861088747</c:v>
                </c:pt>
                <c:pt idx="7">
                  <c:v>221.454912056563</c:v>
                </c:pt>
                <c:pt idx="8">
                  <c:v>203.723810799524</c:v>
                </c:pt>
                <c:pt idx="9">
                  <c:v>186.551051110222</c:v>
                </c:pt>
                <c:pt idx="10">
                  <c:v>170.386862925869</c:v>
                </c:pt>
                <c:pt idx="11">
                  <c:v>155.454130046149</c:v>
                </c:pt>
                <c:pt idx="12">
                  <c:v>141.828482721824</c:v>
                </c:pt>
                <c:pt idx="13">
                  <c:v>129.495164284923</c:v>
                </c:pt>
                <c:pt idx="14">
                  <c:v>118.38773528932</c:v>
                </c:pt>
                <c:pt idx="15">
                  <c:v>108.413400376664</c:v>
                </c:pt>
                <c:pt idx="16">
                  <c:v>99.4689437938496</c:v>
                </c:pt>
                <c:pt idx="17">
                  <c:v>91.4503190390629</c:v>
                </c:pt>
                <c:pt idx="18">
                  <c:v>84.2580855461259</c:v>
                </c:pt>
                <c:pt idx="19">
                  <c:v>77.800206233749</c:v>
                </c:pt>
                <c:pt idx="20">
                  <c:v>71.9932186043218</c:v>
                </c:pt>
                <c:pt idx="21">
                  <c:v>66.7624400364928</c:v>
                </c:pt>
                <c:pt idx="22">
                  <c:v>62.0416288491801</c:v>
                </c:pt>
                <c:pt idx="23">
                  <c:v>57.7723643199724</c:v>
                </c:pt>
                <c:pt idx="24">
                  <c:v>53.9033058963218</c:v>
                </c:pt>
                <c:pt idx="25">
                  <c:v>50.3894260272299</c:v>
                </c:pt>
                <c:pt idx="26">
                  <c:v>47.1912696370197</c:v>
                </c:pt>
                <c:pt idx="27">
                  <c:v>44.2742676644106</c:v>
                </c:pt>
                <c:pt idx="28">
                  <c:v>41.6081166061493</c:v>
                </c:pt>
                <c:pt idx="29">
                  <c:v>39.1662269171921</c:v>
                </c:pt>
              </c:numCache>
            </c:numRef>
          </c:val>
        </c:ser>
        <c:axId val="70083801"/>
        <c:axId val="15246686"/>
      </c:areaChart>
      <c:areaChart>
        <c:grouping val="standard"/>
        <c:ser>
          <c:idx val="2"/>
          <c:order val="2"/>
          <c:tx>
            <c:strRef>
              <c:f>Elektromotorrad!$L$4</c:f>
              <c:strCache>
                <c:ptCount val="1"/>
                <c:pt idx="0">
                  <c:v>P_Luft (kW)</c:v>
                </c:pt>
              </c:strCache>
            </c:strRef>
          </c:tx>
          <c:spPr>
            <a:solidFill>
              <a:srgbClr val="ff9900">
                <a:alpha val="30000"/>
              </a:srgbClr>
            </a:solidFill>
            <a:ln w="25560">
              <a:solidFill>
                <a:srgbClr val="ff9900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Elektromotorrad!$G$5:$G$34</c:f>
              <c:strCache>
                <c:ptCount val="3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  <c:pt idx="24">
                  <c:v>125</c:v>
                </c:pt>
                <c:pt idx="25">
                  <c:v>130</c:v>
                </c:pt>
                <c:pt idx="26">
                  <c:v>135</c:v>
                </c:pt>
                <c:pt idx="27">
                  <c:v>140</c:v>
                </c:pt>
                <c:pt idx="28">
                  <c:v>145</c:v>
                </c:pt>
                <c:pt idx="29">
                  <c:v>150</c:v>
                </c:pt>
              </c:strCache>
            </c:strRef>
          </c:cat>
          <c:val>
            <c:numRef>
              <c:f>Elektromotorrad!$L$5:$L$34</c:f>
              <c:numCache>
                <c:formatCode>General</c:formatCode>
                <c:ptCount val="30"/>
                <c:pt idx="0">
                  <c:v>0.0010282600308642</c:v>
                </c:pt>
                <c:pt idx="1">
                  <c:v>0.00822608024691358</c:v>
                </c:pt>
                <c:pt idx="2">
                  <c:v>0.0277630208333333</c:v>
                </c:pt>
                <c:pt idx="3">
                  <c:v>0.0658086419753086</c:v>
                </c:pt>
                <c:pt idx="4">
                  <c:v>0.128532503858025</c:v>
                </c:pt>
                <c:pt idx="5">
                  <c:v>0.222104166666667</c:v>
                </c:pt>
                <c:pt idx="6">
                  <c:v>0.35269319058642</c:v>
                </c:pt>
                <c:pt idx="7">
                  <c:v>0.526469135802469</c:v>
                </c:pt>
                <c:pt idx="8">
                  <c:v>0.7496015625</c:v>
                </c:pt>
                <c:pt idx="9">
                  <c:v>1.0282600308642</c:v>
                </c:pt>
                <c:pt idx="10">
                  <c:v>1.36861410108025</c:v>
                </c:pt>
                <c:pt idx="11">
                  <c:v>1.77683333333333</c:v>
                </c:pt>
                <c:pt idx="12">
                  <c:v>2.25908728780864</c:v>
                </c:pt>
                <c:pt idx="13">
                  <c:v>2.82154552469136</c:v>
                </c:pt>
                <c:pt idx="14">
                  <c:v>3.47037760416667</c:v>
                </c:pt>
                <c:pt idx="15">
                  <c:v>4.21175308641975</c:v>
                </c:pt>
                <c:pt idx="16">
                  <c:v>5.0518415316358</c:v>
                </c:pt>
                <c:pt idx="17">
                  <c:v>5.9968125</c:v>
                </c:pt>
                <c:pt idx="18">
                  <c:v>7.05283555169753</c:v>
                </c:pt>
                <c:pt idx="19">
                  <c:v>8.22608024691358</c:v>
                </c:pt>
                <c:pt idx="20">
                  <c:v>9.52271614583333</c:v>
                </c:pt>
                <c:pt idx="21">
                  <c:v>10.948912808642</c:v>
                </c:pt>
                <c:pt idx="22">
                  <c:v>12.5108397955247</c:v>
                </c:pt>
                <c:pt idx="23">
                  <c:v>14.2146666666667</c:v>
                </c:pt>
                <c:pt idx="24">
                  <c:v>16.0665629822531</c:v>
                </c:pt>
                <c:pt idx="25">
                  <c:v>18.0726983024691</c:v>
                </c:pt>
                <c:pt idx="26">
                  <c:v>20.2392421875</c:v>
                </c:pt>
                <c:pt idx="27">
                  <c:v>22.5723641975309</c:v>
                </c:pt>
                <c:pt idx="28">
                  <c:v>25.0782338927469</c:v>
                </c:pt>
                <c:pt idx="29">
                  <c:v>27.7630208333333</c:v>
                </c:pt>
              </c:numCache>
            </c:numRef>
          </c:val>
        </c:ser>
        <c:ser>
          <c:idx val="3"/>
          <c:order val="3"/>
          <c:tx>
            <c:strRef>
              <c:f>Elektromotorrad!$M$4</c:f>
              <c:strCache>
                <c:ptCount val="1"/>
                <c:pt idx="0">
                  <c:v>P_Roll (kW)</c:v>
                </c:pt>
              </c:strCache>
            </c:strRef>
          </c:tx>
          <c:spPr>
            <a:solidFill>
              <a:srgbClr val="109618">
                <a:alpha val="30000"/>
              </a:srgbClr>
            </a:solidFill>
            <a:ln w="25560">
              <a:solidFill>
                <a:srgbClr val="109618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Elektromotorrad!$G$5:$G$34</c:f>
              <c:strCache>
                <c:ptCount val="3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  <c:pt idx="24">
                  <c:v>125</c:v>
                </c:pt>
                <c:pt idx="25">
                  <c:v>130</c:v>
                </c:pt>
                <c:pt idx="26">
                  <c:v>135</c:v>
                </c:pt>
                <c:pt idx="27">
                  <c:v>140</c:v>
                </c:pt>
                <c:pt idx="28">
                  <c:v>145</c:v>
                </c:pt>
                <c:pt idx="29">
                  <c:v>150</c:v>
                </c:pt>
              </c:strCache>
            </c:strRef>
          </c:cat>
          <c:val>
            <c:numRef>
              <c:f>Elektromotorrad!$M$5:$M$34</c:f>
              <c:numCache>
                <c:formatCode>General</c:formatCode>
                <c:ptCount val="30"/>
                <c:pt idx="0">
                  <c:v>0.1021875</c:v>
                </c:pt>
                <c:pt idx="1">
                  <c:v>0.204375</c:v>
                </c:pt>
                <c:pt idx="2">
                  <c:v>0.3065625</c:v>
                </c:pt>
                <c:pt idx="3">
                  <c:v>0.40875</c:v>
                </c:pt>
                <c:pt idx="4">
                  <c:v>0.5109375</c:v>
                </c:pt>
                <c:pt idx="5">
                  <c:v>0.613125</c:v>
                </c:pt>
                <c:pt idx="6">
                  <c:v>0.7153125</c:v>
                </c:pt>
                <c:pt idx="7">
                  <c:v>0.8175</c:v>
                </c:pt>
                <c:pt idx="8">
                  <c:v>0.9196875</c:v>
                </c:pt>
                <c:pt idx="9">
                  <c:v>1.021875</c:v>
                </c:pt>
                <c:pt idx="10">
                  <c:v>1.1240625</c:v>
                </c:pt>
                <c:pt idx="11">
                  <c:v>1.22625</c:v>
                </c:pt>
                <c:pt idx="12">
                  <c:v>1.3284375</c:v>
                </c:pt>
                <c:pt idx="13">
                  <c:v>1.430625</c:v>
                </c:pt>
                <c:pt idx="14">
                  <c:v>1.5328125</c:v>
                </c:pt>
                <c:pt idx="15">
                  <c:v>1.635</c:v>
                </c:pt>
                <c:pt idx="16">
                  <c:v>1.7371875</c:v>
                </c:pt>
                <c:pt idx="17">
                  <c:v>1.839375</c:v>
                </c:pt>
                <c:pt idx="18">
                  <c:v>1.9415625</c:v>
                </c:pt>
                <c:pt idx="19">
                  <c:v>2.04375</c:v>
                </c:pt>
                <c:pt idx="20">
                  <c:v>2.1459375</c:v>
                </c:pt>
                <c:pt idx="21">
                  <c:v>2.248125</c:v>
                </c:pt>
                <c:pt idx="22">
                  <c:v>2.3503125</c:v>
                </c:pt>
                <c:pt idx="23">
                  <c:v>2.4525</c:v>
                </c:pt>
                <c:pt idx="24">
                  <c:v>2.5546875</c:v>
                </c:pt>
                <c:pt idx="25">
                  <c:v>2.656875</c:v>
                </c:pt>
                <c:pt idx="26">
                  <c:v>2.7590625</c:v>
                </c:pt>
                <c:pt idx="27">
                  <c:v>2.86125</c:v>
                </c:pt>
                <c:pt idx="28">
                  <c:v>2.9634375</c:v>
                </c:pt>
                <c:pt idx="29">
                  <c:v>3.065625</c:v>
                </c:pt>
              </c:numCache>
            </c:numRef>
          </c:val>
        </c:ser>
        <c:axId val="41103438"/>
        <c:axId val="6793805"/>
      </c:areaChart>
      <c:catAx>
        <c:axId val="70083801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Geschwindigkeit in km/h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5246686"/>
        <c:crosses val="autoZero"/>
        <c:auto val="1"/>
        <c:lblAlgn val="ctr"/>
        <c:lblOffset val="100"/>
        <c:noMultiLvlLbl val="0"/>
      </c:catAx>
      <c:valAx>
        <c:axId val="15246686"/>
        <c:scaling>
          <c:orientation val="minMax"/>
        </c:scaling>
        <c:delete val="0"/>
        <c:axPos val="l"/>
        <c:majorGridlines>
          <c:spPr>
            <a:ln w="936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Reichweite in km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0083801"/>
        <c:crosses val="autoZero"/>
        <c:crossBetween val="midCat"/>
      </c:valAx>
      <c:catAx>
        <c:axId val="41103438"/>
        <c:scaling>
          <c:orientation val="minMax"/>
        </c:scaling>
        <c:delete val="1"/>
        <c:axPos val="t"/>
        <c:numFmt formatCode="General" sourceLinked="1"/>
        <c:majorTickMark val="cross"/>
        <c:minorTickMark val="cross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793805"/>
        <c:auto val="1"/>
        <c:lblAlgn val="ctr"/>
        <c:lblOffset val="100"/>
        <c:noMultiLvlLbl val="0"/>
      </c:catAx>
      <c:valAx>
        <c:axId val="6793805"/>
        <c:scaling>
          <c:orientation val="minMax"/>
        </c:scaling>
        <c:delete val="0"/>
        <c:axPos val="r"/>
        <c:title>
          <c:tx>
            <c:rich>
              <a:bodyPr rot="-540000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Leistungsbedarf in kW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1103438"/>
        <c:crosses val="max"/>
        <c:crossBetween val="midCat"/>
      </c:valAx>
      <c:spPr>
        <a:noFill/>
        <a:ln w="0">
          <a:noFill/>
        </a:ln>
      </c:spPr>
    </c:plotArea>
    <c:legend>
      <c:legendPos val="t"/>
      <c:overlay val="0"/>
      <c:spPr>
        <a:noFill/>
        <a:ln w="0">
          <a:noFill/>
        </a:ln>
      </c:spPr>
      <c:txPr>
        <a:bodyPr/>
        <a:lstStyle/>
        <a:p>
          <a:pPr>
            <a:defRPr b="0" sz="1200" spc="-1" strike="noStrike">
              <a:solidFill>
                <a:srgbClr val="222222"/>
              </a:solidFill>
              <a:latin typeface="Calibri"/>
            </a:defRPr>
          </a:pPr>
        </a:p>
      </c:txPr>
    </c:legend>
    <c:plotVisOnly val="1"/>
    <c:dispBlanksAs val="zero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lang="de-DE" sz="1600" spc="-1" strike="noStrike">
                <a:solidFill>
                  <a:srgbClr val="000000"/>
                </a:solidFill>
                <a:latin typeface="Calibri"/>
              </a:defRPr>
            </a:pPr>
            <a:r>
              <a:rPr b="1" lang="de-DE" sz="1600" spc="-1" strike="noStrike">
                <a:solidFill>
                  <a:srgbClr val="000000"/>
                </a:solidFill>
                <a:latin typeface="Calibri"/>
              </a:rPr>
              <a:t>Reichweite / Leistungsbedarf über Geschwindigkeit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areaChart>
        <c:grouping val="standard"/>
        <c:ser>
          <c:idx val="0"/>
          <c:order val="0"/>
          <c:tx>
            <c:strRef>
              <c:f>'S85 RWD'!$Q$4</c:f>
              <c:strCache>
                <c:ptCount val="1"/>
                <c:pt idx="0">
                  <c:v>Reichw o. Verbr (km)</c:v>
                </c:pt>
              </c:strCache>
            </c:strRef>
          </c:tx>
          <c:spPr>
            <a:solidFill>
              <a:srgbClr val="3366cc">
                <a:alpha val="30000"/>
              </a:srgbClr>
            </a:solidFill>
            <a:ln w="25560">
              <a:solidFill>
                <a:srgbClr val="3366cc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'S85 RWD'!$G$5:$G$19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'S85 RWD'!$Q$5:$Q$19</c:f>
              <c:numCache>
                <c:formatCode>General</c:formatCode>
                <c:ptCount val="15"/>
                <c:pt idx="1">
                  <c:v>977.426191420513</c:v>
                </c:pt>
                <c:pt idx="2">
                  <c:v>946.316647175929</c:v>
                </c:pt>
                <c:pt idx="3">
                  <c:v>898.646414482211</c:v>
                </c:pt>
                <c:pt idx="4">
                  <c:v>839.445128506224</c:v>
                </c:pt>
                <c:pt idx="5">
                  <c:v>773.895659906381</c:v>
                </c:pt>
                <c:pt idx="6">
                  <c:v>706.470629745268</c:v>
                </c:pt>
                <c:pt idx="7">
                  <c:v>640.519565813945</c:v>
                </c:pt>
                <c:pt idx="8">
                  <c:v>578.23506014291</c:v>
                </c:pt>
                <c:pt idx="9">
                  <c:v>520.835821751241</c:v>
                </c:pt>
                <c:pt idx="10">
                  <c:v>468.822473586696</c:v>
                </c:pt>
                <c:pt idx="11">
                  <c:v>422.219082812346</c:v>
                </c:pt>
                <c:pt idx="12">
                  <c:v>380.764367646579</c:v>
                </c:pt>
                <c:pt idx="13">
                  <c:v>344.04742112276</c:v>
                </c:pt>
                <c:pt idx="14">
                  <c:v>311.596530139352</c:v>
                </c:pt>
              </c:numCache>
            </c:numRef>
          </c:val>
        </c:ser>
        <c:ser>
          <c:idx val="1"/>
          <c:order val="1"/>
          <c:tx>
            <c:strRef>
              <c:f>'S85 RWD'!$R$4</c:f>
              <c:strCache>
                <c:ptCount val="1"/>
                <c:pt idx="0">
                  <c:v>Reichw mit Verbr (km)</c:v>
                </c:pt>
              </c:strCache>
            </c:strRef>
          </c:tx>
          <c:spPr>
            <a:solidFill>
              <a:srgbClr val="dc3912">
                <a:alpha val="30000"/>
              </a:srgbClr>
            </a:solidFill>
            <a:ln w="25560">
              <a:solidFill>
                <a:srgbClr val="dc3912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'S85 RWD'!$G$5:$G$19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'S85 RWD'!$R$5:$R$19</c:f>
              <c:numCache>
                <c:formatCode>General</c:formatCode>
                <c:ptCount val="15"/>
                <c:pt idx="1">
                  <c:v>454.635194903068</c:v>
                </c:pt>
                <c:pt idx="2">
                  <c:v>607.916026192813</c:v>
                </c:pt>
                <c:pt idx="3">
                  <c:v>664.477618611909</c:v>
                </c:pt>
                <c:pt idx="4">
                  <c:v>673.228064146879</c:v>
                </c:pt>
                <c:pt idx="5">
                  <c:v>654.682496862088</c:v>
                </c:pt>
                <c:pt idx="6">
                  <c:v>620.514670864516</c:v>
                </c:pt>
                <c:pt idx="7">
                  <c:v>578.268735648962</c:v>
                </c:pt>
                <c:pt idx="8">
                  <c:v>532.918560729024</c:v>
                </c:pt>
                <c:pt idx="9">
                  <c:v>487.636041565088</c:v>
                </c:pt>
                <c:pt idx="10">
                  <c:v>444.315966474169</c:v>
                </c:pt>
                <c:pt idx="11">
                  <c:v>403.976659839611</c:v>
                </c:pt>
                <c:pt idx="12">
                  <c:v>367.062001859792</c:v>
                </c:pt>
                <c:pt idx="13">
                  <c:v>333.658783652129</c:v>
                </c:pt>
                <c:pt idx="14">
                  <c:v>303.645694443524</c:v>
                </c:pt>
              </c:numCache>
            </c:numRef>
          </c:val>
        </c:ser>
        <c:axId val="77636398"/>
        <c:axId val="69327279"/>
      </c:areaChart>
      <c:areaChart>
        <c:grouping val="standard"/>
        <c:ser>
          <c:idx val="2"/>
          <c:order val="2"/>
          <c:tx>
            <c:strRef>
              <c:f>'S85 RWD'!$L$4</c:f>
              <c:strCache>
                <c:ptCount val="1"/>
                <c:pt idx="0">
                  <c:v>P_Luft (kW)</c:v>
                </c:pt>
              </c:strCache>
            </c:strRef>
          </c:tx>
          <c:spPr>
            <a:solidFill>
              <a:srgbClr val="ff9900">
                <a:alpha val="30000"/>
              </a:srgbClr>
            </a:solidFill>
            <a:ln w="25560">
              <a:solidFill>
                <a:srgbClr val="ff9900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'S85 RWD'!$G$5:$G$19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'S85 RWD'!$L$5:$L$19</c:f>
              <c:numCache>
                <c:formatCode>General</c:formatCode>
                <c:ptCount val="15"/>
                <c:pt idx="1">
                  <c:v>0.00733296296296296</c:v>
                </c:pt>
                <c:pt idx="2">
                  <c:v>0.0586637037037037</c:v>
                </c:pt>
                <c:pt idx="3">
                  <c:v>0.19799</c:v>
                </c:pt>
                <c:pt idx="4">
                  <c:v>0.469309629629629</c:v>
                </c:pt>
                <c:pt idx="5">
                  <c:v>0.91662037037037</c:v>
                </c:pt>
                <c:pt idx="6">
                  <c:v>1.58392</c:v>
                </c:pt>
                <c:pt idx="7">
                  <c:v>2.5152062962963</c:v>
                </c:pt>
                <c:pt idx="8">
                  <c:v>3.75447703703704</c:v>
                </c:pt>
                <c:pt idx="9">
                  <c:v>5.34573</c:v>
                </c:pt>
                <c:pt idx="10">
                  <c:v>7.33296296296296</c:v>
                </c:pt>
                <c:pt idx="11">
                  <c:v>9.7601737037037</c:v>
                </c:pt>
                <c:pt idx="12">
                  <c:v>12.67136</c:v>
                </c:pt>
                <c:pt idx="13">
                  <c:v>16.1105196296296</c:v>
                </c:pt>
                <c:pt idx="14">
                  <c:v>20.1216503703704</c:v>
                </c:pt>
              </c:numCache>
            </c:numRef>
          </c:val>
        </c:ser>
        <c:ser>
          <c:idx val="3"/>
          <c:order val="3"/>
          <c:tx>
            <c:strRef>
              <c:f>'S85 RWD'!$M$4</c:f>
              <c:strCache>
                <c:ptCount val="1"/>
                <c:pt idx="0">
                  <c:v>P_Roll (kW)</c:v>
                </c:pt>
              </c:strCache>
            </c:strRef>
          </c:tx>
          <c:spPr>
            <a:solidFill>
              <a:srgbClr val="109618">
                <a:alpha val="30000"/>
              </a:srgbClr>
            </a:solidFill>
            <a:ln w="25560">
              <a:solidFill>
                <a:srgbClr val="109618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'S85 RWD'!$G$5:$G$19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'S85 RWD'!$M$5:$M$19</c:f>
              <c:numCache>
                <c:formatCode>General</c:formatCode>
                <c:ptCount val="15"/>
                <c:pt idx="1">
                  <c:v>0.661848</c:v>
                </c:pt>
                <c:pt idx="2">
                  <c:v>1.323696</c:v>
                </c:pt>
                <c:pt idx="3">
                  <c:v>1.985544</c:v>
                </c:pt>
                <c:pt idx="4">
                  <c:v>2.647392</c:v>
                </c:pt>
                <c:pt idx="5">
                  <c:v>3.30924</c:v>
                </c:pt>
                <c:pt idx="6">
                  <c:v>3.971088</c:v>
                </c:pt>
                <c:pt idx="7">
                  <c:v>4.632936</c:v>
                </c:pt>
                <c:pt idx="8">
                  <c:v>5.294784</c:v>
                </c:pt>
                <c:pt idx="9">
                  <c:v>5.956632</c:v>
                </c:pt>
                <c:pt idx="10">
                  <c:v>6.61848</c:v>
                </c:pt>
                <c:pt idx="11">
                  <c:v>7.280328</c:v>
                </c:pt>
                <c:pt idx="12">
                  <c:v>7.942176</c:v>
                </c:pt>
                <c:pt idx="13">
                  <c:v>8.604024</c:v>
                </c:pt>
                <c:pt idx="14">
                  <c:v>9.265872</c:v>
                </c:pt>
              </c:numCache>
            </c:numRef>
          </c:val>
        </c:ser>
        <c:axId val="17651842"/>
        <c:axId val="72192326"/>
      </c:areaChart>
      <c:catAx>
        <c:axId val="77636398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Geschwindigkeit in km/h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9327279"/>
        <c:crosses val="autoZero"/>
        <c:auto val="1"/>
        <c:lblAlgn val="ctr"/>
        <c:lblOffset val="100"/>
        <c:noMultiLvlLbl val="0"/>
      </c:catAx>
      <c:valAx>
        <c:axId val="69327279"/>
        <c:scaling>
          <c:orientation val="minMax"/>
        </c:scaling>
        <c:delete val="0"/>
        <c:axPos val="l"/>
        <c:majorGridlines>
          <c:spPr>
            <a:ln w="936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Reichweite in km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7636398"/>
        <c:crosses val="autoZero"/>
        <c:crossBetween val="midCat"/>
      </c:valAx>
      <c:catAx>
        <c:axId val="17651842"/>
        <c:scaling>
          <c:orientation val="minMax"/>
        </c:scaling>
        <c:delete val="1"/>
        <c:axPos val="t"/>
        <c:numFmt formatCode="General" sourceLinked="1"/>
        <c:majorTickMark val="cross"/>
        <c:minorTickMark val="cross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2192326"/>
        <c:auto val="1"/>
        <c:lblAlgn val="ctr"/>
        <c:lblOffset val="100"/>
        <c:noMultiLvlLbl val="0"/>
      </c:catAx>
      <c:valAx>
        <c:axId val="72192326"/>
        <c:scaling>
          <c:orientation val="minMax"/>
        </c:scaling>
        <c:delete val="0"/>
        <c:axPos val="r"/>
        <c:title>
          <c:tx>
            <c:rich>
              <a:bodyPr rot="-540000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Leistungsbedarf in kW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7651842"/>
        <c:crosses val="max"/>
        <c:crossBetween val="midCat"/>
      </c:valAx>
      <c:spPr>
        <a:noFill/>
        <a:ln w="0">
          <a:noFill/>
        </a:ln>
      </c:spPr>
    </c:plotArea>
    <c:legend>
      <c:legendPos val="t"/>
      <c:overlay val="0"/>
      <c:spPr>
        <a:noFill/>
        <a:ln w="0">
          <a:noFill/>
        </a:ln>
      </c:spPr>
      <c:txPr>
        <a:bodyPr/>
        <a:lstStyle/>
        <a:p>
          <a:pPr>
            <a:defRPr b="0" sz="1200" spc="-1" strike="noStrike">
              <a:solidFill>
                <a:srgbClr val="222222"/>
              </a:solidFill>
              <a:latin typeface="Calibri"/>
            </a:defRPr>
          </a:pPr>
        </a:p>
      </c:txPr>
    </c:legend>
    <c:plotVisOnly val="1"/>
    <c:dispBlanksAs val="zero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lang="de-DE" sz="1600" spc="-1" strike="noStrike">
                <a:solidFill>
                  <a:srgbClr val="000000"/>
                </a:solidFill>
                <a:latin typeface="Calibri"/>
              </a:defRPr>
            </a:pPr>
            <a:r>
              <a:rPr b="1" lang="de-DE" sz="1600" spc="-1" strike="noStrike">
                <a:solidFill>
                  <a:srgbClr val="000000"/>
                </a:solidFill>
                <a:latin typeface="Calibri"/>
              </a:rPr>
              <a:t>Reichweite / Leistungsbedarf über Geschwindigkeit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areaChart>
        <c:grouping val="standard"/>
        <c:ser>
          <c:idx val="0"/>
          <c:order val="0"/>
          <c:tx>
            <c:strRef>
              <c:f>'Model-X'!$Q$4</c:f>
              <c:strCache>
                <c:ptCount val="1"/>
                <c:pt idx="0">
                  <c:v>Reichw o. Verbr (km)</c:v>
                </c:pt>
              </c:strCache>
            </c:strRef>
          </c:tx>
          <c:spPr>
            <a:solidFill>
              <a:srgbClr val="3366cc">
                <a:alpha val="30000"/>
              </a:srgbClr>
            </a:solidFill>
            <a:ln w="25560">
              <a:solidFill>
                <a:srgbClr val="3366cc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'Model-X'!$G$5:$G$19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'Model-X'!$Q$5:$Q$19</c:f>
              <c:numCache>
                <c:formatCode>General</c:formatCode>
                <c:ptCount val="15"/>
                <c:pt idx="1">
                  <c:v>889.215541145692</c:v>
                </c:pt>
                <c:pt idx="2">
                  <c:v>859.183303396765</c:v>
                </c:pt>
                <c:pt idx="3">
                  <c:v>813.397360995068</c:v>
                </c:pt>
                <c:pt idx="4">
                  <c:v>756.926056486834</c:v>
                </c:pt>
                <c:pt idx="5">
                  <c:v>694.897682867498</c:v>
                </c:pt>
                <c:pt idx="6">
                  <c:v>631.634245876319</c:v>
                </c:pt>
                <c:pt idx="7">
                  <c:v>570.276670235042</c:v>
                </c:pt>
                <c:pt idx="8">
                  <c:v>512.799185306692</c:v>
                </c:pt>
                <c:pt idx="9">
                  <c:v>460.22853431865</c:v>
                </c:pt>
                <c:pt idx="10">
                  <c:v>412.917348063597</c:v>
                </c:pt>
                <c:pt idx="11">
                  <c:v>370.788268169249</c:v>
                </c:pt>
                <c:pt idx="12">
                  <c:v>333.519223767778</c:v>
                </c:pt>
                <c:pt idx="13">
                  <c:v>300.670038763917</c:v>
                </c:pt>
                <c:pt idx="14">
                  <c:v>271.762145304881</c:v>
                </c:pt>
              </c:numCache>
            </c:numRef>
          </c:val>
        </c:ser>
        <c:ser>
          <c:idx val="1"/>
          <c:order val="1"/>
          <c:tx>
            <c:strRef>
              <c:f>'Model-X'!$R$4</c:f>
              <c:strCache>
                <c:ptCount val="1"/>
                <c:pt idx="0">
                  <c:v>Reichw mit Verbr (km)</c:v>
                </c:pt>
              </c:strCache>
            </c:strRef>
          </c:tx>
          <c:spPr>
            <a:solidFill>
              <a:srgbClr val="dc3912">
                <a:alpha val="30000"/>
              </a:srgbClr>
            </a:solidFill>
            <a:ln w="25560">
              <a:solidFill>
                <a:srgbClr val="dc3912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'Model-X'!$G$5:$G$19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'Model-X'!$R$5:$R$19</c:f>
              <c:numCache>
                <c:formatCode>General</c:formatCode>
                <c:ptCount val="15"/>
                <c:pt idx="1">
                  <c:v>447.287634511977</c:v>
                </c:pt>
                <c:pt idx="2">
                  <c:v>581.580797434567</c:v>
                </c:pt>
                <c:pt idx="3">
                  <c:v>625.085251975223</c:v>
                </c:pt>
                <c:pt idx="4">
                  <c:v>625.425763032074</c:v>
                </c:pt>
                <c:pt idx="5">
                  <c:v>601.944400794756</c:v>
                </c:pt>
                <c:pt idx="6">
                  <c:v>565.48934976686</c:v>
                </c:pt>
                <c:pt idx="7">
                  <c:v>522.940078679226</c:v>
                </c:pt>
                <c:pt idx="8">
                  <c:v>478.704818510242</c:v>
                </c:pt>
                <c:pt idx="9">
                  <c:v>435.485000550605</c:v>
                </c:pt>
                <c:pt idx="10">
                  <c:v>394.803863154803</c:v>
                </c:pt>
                <c:pt idx="11">
                  <c:v>357.402349170409</c:v>
                </c:pt>
                <c:pt idx="12">
                  <c:v>323.528216397422</c:v>
                </c:pt>
                <c:pt idx="13">
                  <c:v>293.136920036523</c:v>
                </c:pt>
                <c:pt idx="14">
                  <c:v>266.024417805958</c:v>
                </c:pt>
              </c:numCache>
            </c:numRef>
          </c:val>
        </c:ser>
        <c:axId val="14427385"/>
        <c:axId val="23663354"/>
      </c:areaChart>
      <c:areaChart>
        <c:grouping val="standard"/>
        <c:ser>
          <c:idx val="2"/>
          <c:order val="2"/>
          <c:tx>
            <c:strRef>
              <c:f>'Model-X'!$L$4</c:f>
              <c:strCache>
                <c:ptCount val="1"/>
                <c:pt idx="0">
                  <c:v>P_Luft (kW)</c:v>
                </c:pt>
              </c:strCache>
            </c:strRef>
          </c:tx>
          <c:spPr>
            <a:solidFill>
              <a:srgbClr val="ff9900">
                <a:alpha val="30000"/>
              </a:srgbClr>
            </a:solidFill>
            <a:ln w="25560">
              <a:solidFill>
                <a:srgbClr val="ff9900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'Model-X'!$G$5:$G$19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'Model-X'!$L$5:$L$19</c:f>
              <c:numCache>
                <c:formatCode>General</c:formatCode>
                <c:ptCount val="15"/>
                <c:pt idx="1">
                  <c:v>0.00907454166666667</c:v>
                </c:pt>
                <c:pt idx="2">
                  <c:v>0.0725963333333333</c:v>
                </c:pt>
                <c:pt idx="3">
                  <c:v>0.245012625</c:v>
                </c:pt>
                <c:pt idx="4">
                  <c:v>0.580770666666667</c:v>
                </c:pt>
                <c:pt idx="5">
                  <c:v>1.13431770833333</c:v>
                </c:pt>
                <c:pt idx="6">
                  <c:v>1.960101</c:v>
                </c:pt>
                <c:pt idx="7">
                  <c:v>3.11256779166667</c:v>
                </c:pt>
                <c:pt idx="8">
                  <c:v>4.64616533333333</c:v>
                </c:pt>
                <c:pt idx="9">
                  <c:v>6.615340875</c:v>
                </c:pt>
                <c:pt idx="10">
                  <c:v>9.07454166666667</c:v>
                </c:pt>
                <c:pt idx="11">
                  <c:v>12.0782149583333</c:v>
                </c:pt>
                <c:pt idx="12">
                  <c:v>15.680808</c:v>
                </c:pt>
                <c:pt idx="13">
                  <c:v>19.9367680416667</c:v>
                </c:pt>
                <c:pt idx="14">
                  <c:v>24.9005423333333</c:v>
                </c:pt>
              </c:numCache>
            </c:numRef>
          </c:val>
        </c:ser>
        <c:ser>
          <c:idx val="3"/>
          <c:order val="3"/>
          <c:tx>
            <c:strRef>
              <c:f>'Model-X'!$M$4</c:f>
              <c:strCache>
                <c:ptCount val="1"/>
                <c:pt idx="0">
                  <c:v>P_Roll (kW)</c:v>
                </c:pt>
              </c:strCache>
            </c:strRef>
          </c:tx>
          <c:spPr>
            <a:solidFill>
              <a:srgbClr val="109618">
                <a:alpha val="30000"/>
              </a:srgbClr>
            </a:solidFill>
            <a:ln w="25560">
              <a:solidFill>
                <a:srgbClr val="109618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'Model-X'!$G$5:$G$19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'Model-X'!$M$5:$M$19</c:f>
              <c:numCache>
                <c:formatCode>General</c:formatCode>
                <c:ptCount val="15"/>
                <c:pt idx="1">
                  <c:v>0.769758</c:v>
                </c:pt>
                <c:pt idx="2">
                  <c:v>1.539516</c:v>
                </c:pt>
                <c:pt idx="3">
                  <c:v>2.309274</c:v>
                </c:pt>
                <c:pt idx="4">
                  <c:v>3.079032</c:v>
                </c:pt>
                <c:pt idx="5">
                  <c:v>3.84879</c:v>
                </c:pt>
                <c:pt idx="6">
                  <c:v>4.618548</c:v>
                </c:pt>
                <c:pt idx="7">
                  <c:v>5.388306</c:v>
                </c:pt>
                <c:pt idx="8">
                  <c:v>6.158064</c:v>
                </c:pt>
                <c:pt idx="9">
                  <c:v>6.927822</c:v>
                </c:pt>
                <c:pt idx="10">
                  <c:v>7.69758</c:v>
                </c:pt>
                <c:pt idx="11">
                  <c:v>8.467338</c:v>
                </c:pt>
                <c:pt idx="12">
                  <c:v>9.237096</c:v>
                </c:pt>
                <c:pt idx="13">
                  <c:v>10.006854</c:v>
                </c:pt>
                <c:pt idx="14">
                  <c:v>10.776612</c:v>
                </c:pt>
              </c:numCache>
            </c:numRef>
          </c:val>
        </c:ser>
        <c:axId val="2719875"/>
        <c:axId val="3157324"/>
      </c:areaChart>
      <c:catAx>
        <c:axId val="14427385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Geschwindigkeit in km/h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3663354"/>
        <c:crosses val="autoZero"/>
        <c:auto val="1"/>
        <c:lblAlgn val="ctr"/>
        <c:lblOffset val="100"/>
        <c:noMultiLvlLbl val="0"/>
      </c:catAx>
      <c:valAx>
        <c:axId val="23663354"/>
        <c:scaling>
          <c:orientation val="minMax"/>
        </c:scaling>
        <c:delete val="0"/>
        <c:axPos val="l"/>
        <c:majorGridlines>
          <c:spPr>
            <a:ln w="936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Reichweite in km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4427385"/>
        <c:crosses val="autoZero"/>
        <c:crossBetween val="midCat"/>
      </c:valAx>
      <c:catAx>
        <c:axId val="2719875"/>
        <c:scaling>
          <c:orientation val="minMax"/>
        </c:scaling>
        <c:delete val="1"/>
        <c:axPos val="t"/>
        <c:numFmt formatCode="General" sourceLinked="1"/>
        <c:majorTickMark val="cross"/>
        <c:minorTickMark val="cross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157324"/>
        <c:auto val="1"/>
        <c:lblAlgn val="ctr"/>
        <c:lblOffset val="100"/>
        <c:noMultiLvlLbl val="0"/>
      </c:catAx>
      <c:valAx>
        <c:axId val="3157324"/>
        <c:scaling>
          <c:orientation val="minMax"/>
        </c:scaling>
        <c:delete val="0"/>
        <c:axPos val="r"/>
        <c:title>
          <c:tx>
            <c:rich>
              <a:bodyPr rot="-540000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Leistungsbedarf in kW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719875"/>
        <c:crosses val="max"/>
        <c:crossBetween val="midCat"/>
      </c:valAx>
      <c:spPr>
        <a:noFill/>
        <a:ln w="0">
          <a:noFill/>
        </a:ln>
      </c:spPr>
    </c:plotArea>
    <c:legend>
      <c:legendPos val="t"/>
      <c:overlay val="0"/>
      <c:spPr>
        <a:noFill/>
        <a:ln w="0">
          <a:noFill/>
        </a:ln>
      </c:spPr>
      <c:txPr>
        <a:bodyPr/>
        <a:lstStyle/>
        <a:p>
          <a:pPr>
            <a:defRPr b="0" sz="1200" spc="-1" strike="noStrike">
              <a:solidFill>
                <a:srgbClr val="222222"/>
              </a:solidFill>
              <a:latin typeface="Calibri"/>
            </a:defRPr>
          </a:pPr>
        </a:p>
      </c:txPr>
    </c:legend>
    <c:plotVisOnly val="1"/>
    <c:dispBlanksAs val="zero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lang="de-DE" sz="1600" spc="-1" strike="noStrike">
                <a:solidFill>
                  <a:srgbClr val="000000"/>
                </a:solidFill>
                <a:latin typeface="Calibri"/>
              </a:defRPr>
            </a:pPr>
            <a:r>
              <a:rPr b="1" lang="de-DE" sz="1600" spc="-1" strike="noStrike">
                <a:solidFill>
                  <a:srgbClr val="000000"/>
                </a:solidFill>
                <a:latin typeface="Calibri"/>
              </a:rPr>
              <a:t>Reichweite / Leistungsbedarf über Geschwindigkeit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areaChart>
        <c:grouping val="standard"/>
        <c:ser>
          <c:idx val="0"/>
          <c:order val="0"/>
          <c:tx>
            <c:strRef>
              <c:f>'E-Golf'!$Q$4</c:f>
              <c:strCache>
                <c:ptCount val="1"/>
                <c:pt idx="0">
                  <c:v>Reichw o. Verbr (km)</c:v>
                </c:pt>
              </c:strCache>
            </c:strRef>
          </c:tx>
          <c:spPr>
            <a:solidFill>
              <a:srgbClr val="3366cc">
                <a:alpha val="30000"/>
              </a:srgbClr>
            </a:solidFill>
            <a:ln w="25560">
              <a:solidFill>
                <a:srgbClr val="3366cc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'E-Golf'!$G$5:$G$19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'E-Golf'!$Q$5:$Q$19</c:f>
              <c:numCache>
                <c:formatCode>General</c:formatCode>
                <c:ptCount val="15"/>
                <c:pt idx="1">
                  <c:v>363.141919905075</c:v>
                </c:pt>
                <c:pt idx="2">
                  <c:v>347.448266032639</c:v>
                </c:pt>
                <c:pt idx="3">
                  <c:v>324.103969846786</c:v>
                </c:pt>
                <c:pt idx="4">
                  <c:v>296.238863508366</c:v>
                </c:pt>
                <c:pt idx="5">
                  <c:v>266.752004380156</c:v>
                </c:pt>
                <c:pt idx="6">
                  <c:v>237.819613327139</c:v>
                </c:pt>
                <c:pt idx="7">
                  <c:v>210.798964381858</c:v>
                </c:pt>
                <c:pt idx="8">
                  <c:v>186.366669701479</c:v>
                </c:pt>
                <c:pt idx="9">
                  <c:v>164.728426520826</c:v>
                </c:pt>
                <c:pt idx="10">
                  <c:v>145.807658231723</c:v>
                </c:pt>
                <c:pt idx="11">
                  <c:v>129.38243665755</c:v>
                </c:pt>
                <c:pt idx="12">
                  <c:v>115.172613732562</c:v>
                </c:pt>
                <c:pt idx="13">
                  <c:v>102.889800760752</c:v>
                </c:pt>
                <c:pt idx="14">
                  <c:v>92.2630569313787</c:v>
                </c:pt>
              </c:numCache>
            </c:numRef>
          </c:val>
        </c:ser>
        <c:ser>
          <c:idx val="1"/>
          <c:order val="1"/>
          <c:tx>
            <c:strRef>
              <c:f>'E-Golf'!$R$4</c:f>
              <c:strCache>
                <c:ptCount val="1"/>
                <c:pt idx="0">
                  <c:v>Reichw mit Verbr (km)</c:v>
                </c:pt>
              </c:strCache>
            </c:strRef>
          </c:tx>
          <c:spPr>
            <a:solidFill>
              <a:srgbClr val="dc3912">
                <a:alpha val="30000"/>
              </a:srgbClr>
            </a:solidFill>
            <a:ln w="25560">
              <a:solidFill>
                <a:srgbClr val="dc3912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'E-Golf'!$G$5:$G$19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'E-Golf'!$R$5:$R$19</c:f>
              <c:numCache>
                <c:formatCode>General</c:formatCode>
                <c:ptCount val="15"/>
                <c:pt idx="1">
                  <c:v>145.222701859447</c:v>
                </c:pt>
                <c:pt idx="2">
                  <c:v>202.255471121754</c:v>
                </c:pt>
                <c:pt idx="3">
                  <c:v>224.072557446953</c:v>
                </c:pt>
                <c:pt idx="4">
                  <c:v>226.823607589722</c:v>
                </c:pt>
                <c:pt idx="5">
                  <c:v>218.567453670372</c:v>
                </c:pt>
                <c:pt idx="6">
                  <c:v>204.349668939578</c:v>
                </c:pt>
                <c:pt idx="7">
                  <c:v>187.470411492349</c:v>
                </c:pt>
                <c:pt idx="8">
                  <c:v>170.001667333389</c:v>
                </c:pt>
                <c:pt idx="9">
                  <c:v>153.145583969876</c:v>
                </c:pt>
                <c:pt idx="10">
                  <c:v>137.521817657972</c:v>
                </c:pt>
                <c:pt idx="11">
                  <c:v>123.385474472931</c:v>
                </c:pt>
                <c:pt idx="12">
                  <c:v>110.779115032403</c:v>
                </c:pt>
                <c:pt idx="13">
                  <c:v>99.6313611860672</c:v>
                </c:pt>
                <c:pt idx="14">
                  <c:v>89.8171292715803</c:v>
                </c:pt>
              </c:numCache>
            </c:numRef>
          </c:val>
        </c:ser>
        <c:axId val="77795457"/>
        <c:axId val="53277733"/>
      </c:areaChart>
      <c:areaChart>
        <c:grouping val="standard"/>
        <c:ser>
          <c:idx val="2"/>
          <c:order val="2"/>
          <c:tx>
            <c:strRef>
              <c:f>'E-Golf'!$L$4</c:f>
              <c:strCache>
                <c:ptCount val="1"/>
                <c:pt idx="0">
                  <c:v>P_Luft (kW)</c:v>
                </c:pt>
              </c:strCache>
            </c:strRef>
          </c:tx>
          <c:spPr>
            <a:solidFill>
              <a:srgbClr val="ff9900">
                <a:alpha val="30000"/>
              </a:srgbClr>
            </a:solidFill>
            <a:ln w="25560">
              <a:solidFill>
                <a:srgbClr val="ff9900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'E-Golf'!$G$5:$G$19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'E-Golf'!$L$5:$L$19</c:f>
              <c:numCache>
                <c:formatCode>General</c:formatCode>
                <c:ptCount val="15"/>
                <c:pt idx="1">
                  <c:v>0.00772076388888889</c:v>
                </c:pt>
                <c:pt idx="2">
                  <c:v>0.0617661111111111</c:v>
                </c:pt>
                <c:pt idx="3">
                  <c:v>0.208460625</c:v>
                </c:pt>
                <c:pt idx="4">
                  <c:v>0.494128888888889</c:v>
                </c:pt>
                <c:pt idx="5">
                  <c:v>0.965095486111111</c:v>
                </c:pt>
                <c:pt idx="6">
                  <c:v>1.667685</c:v>
                </c:pt>
                <c:pt idx="7">
                  <c:v>2.64822201388889</c:v>
                </c:pt>
                <c:pt idx="8">
                  <c:v>3.95303111111111</c:v>
                </c:pt>
                <c:pt idx="9">
                  <c:v>5.628436875</c:v>
                </c:pt>
                <c:pt idx="10">
                  <c:v>7.72076388888889</c:v>
                </c:pt>
                <c:pt idx="11">
                  <c:v>10.2763367361111</c:v>
                </c:pt>
                <c:pt idx="12">
                  <c:v>13.34148</c:v>
                </c:pt>
                <c:pt idx="13">
                  <c:v>16.9625182638889</c:v>
                </c:pt>
                <c:pt idx="14">
                  <c:v>21.1857761111111</c:v>
                </c:pt>
              </c:numCache>
            </c:numRef>
          </c:val>
        </c:ser>
        <c:ser>
          <c:idx val="3"/>
          <c:order val="3"/>
          <c:tx>
            <c:strRef>
              <c:f>'E-Golf'!$M$4</c:f>
              <c:strCache>
                <c:ptCount val="1"/>
                <c:pt idx="0">
                  <c:v>P_Roll (kW)</c:v>
                </c:pt>
              </c:strCache>
            </c:strRef>
          </c:tx>
          <c:spPr>
            <a:solidFill>
              <a:srgbClr val="109618">
                <a:alpha val="30000"/>
              </a:srgbClr>
            </a:solidFill>
            <a:ln w="25560">
              <a:solidFill>
                <a:srgbClr val="109618"/>
              </a:solidFill>
              <a:round/>
            </a:ln>
          </c:spP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'E-Golf'!$G$5:$G$19</c:f>
              <c:strCache>
                <c:ptCount val="15"/>
                <c:pt idx="0">
                  <c:v/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strCache>
            </c:strRef>
          </c:cat>
          <c:val>
            <c:numRef>
              <c:f>'E-Golf'!$M$5:$M$19</c:f>
              <c:numCache>
                <c:formatCode>General</c:formatCode>
                <c:ptCount val="15"/>
                <c:pt idx="1">
                  <c:v>0.50507875</c:v>
                </c:pt>
                <c:pt idx="2">
                  <c:v>1.0101575</c:v>
                </c:pt>
                <c:pt idx="3">
                  <c:v>1.51523625</c:v>
                </c:pt>
                <c:pt idx="4">
                  <c:v>2.020315</c:v>
                </c:pt>
                <c:pt idx="5">
                  <c:v>2.52539375</c:v>
                </c:pt>
                <c:pt idx="6">
                  <c:v>3.0304725</c:v>
                </c:pt>
                <c:pt idx="7">
                  <c:v>3.53555125</c:v>
                </c:pt>
                <c:pt idx="8">
                  <c:v>4.04063</c:v>
                </c:pt>
                <c:pt idx="9">
                  <c:v>4.54570875</c:v>
                </c:pt>
                <c:pt idx="10">
                  <c:v>5.0507875</c:v>
                </c:pt>
                <c:pt idx="11">
                  <c:v>5.55586625</c:v>
                </c:pt>
                <c:pt idx="12">
                  <c:v>6.060945</c:v>
                </c:pt>
                <c:pt idx="13">
                  <c:v>6.56602375</c:v>
                </c:pt>
                <c:pt idx="14">
                  <c:v>7.0711025</c:v>
                </c:pt>
              </c:numCache>
            </c:numRef>
          </c:val>
        </c:ser>
        <c:axId val="76120468"/>
        <c:axId val="47226080"/>
      </c:areaChart>
      <c:catAx>
        <c:axId val="77795457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Geschwindigkeit in km/h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3277733"/>
        <c:crosses val="autoZero"/>
        <c:auto val="1"/>
        <c:lblAlgn val="ctr"/>
        <c:lblOffset val="100"/>
        <c:noMultiLvlLbl val="0"/>
      </c:catAx>
      <c:valAx>
        <c:axId val="53277733"/>
        <c:scaling>
          <c:orientation val="minMax"/>
        </c:scaling>
        <c:delete val="0"/>
        <c:axPos val="l"/>
        <c:majorGridlines>
          <c:spPr>
            <a:ln w="936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Reichweite in km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7795457"/>
        <c:crosses val="autoZero"/>
        <c:crossBetween val="midCat"/>
      </c:valAx>
      <c:catAx>
        <c:axId val="76120468"/>
        <c:scaling>
          <c:orientation val="minMax"/>
        </c:scaling>
        <c:delete val="1"/>
        <c:axPos val="t"/>
        <c:numFmt formatCode="General" sourceLinked="1"/>
        <c:majorTickMark val="cross"/>
        <c:minorTickMark val="cross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7226080"/>
        <c:auto val="1"/>
        <c:lblAlgn val="ctr"/>
        <c:lblOffset val="100"/>
        <c:noMultiLvlLbl val="0"/>
      </c:catAx>
      <c:valAx>
        <c:axId val="47226080"/>
        <c:scaling>
          <c:orientation val="minMax"/>
        </c:scaling>
        <c:delete val="0"/>
        <c:axPos val="r"/>
        <c:title>
          <c:tx>
            <c:rich>
              <a:bodyPr rot="-5400000"/>
              <a:lstStyle/>
              <a:p>
                <a:pPr>
                  <a:defRPr b="1" lang="de-DE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lang="de-DE" sz="1000" spc="-1" strike="noStrike">
                    <a:solidFill>
                      <a:srgbClr val="000000"/>
                    </a:solidFill>
                    <a:latin typeface="Calibri"/>
                  </a:rPr>
                  <a:t>Leistungsbedarf in kW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6120468"/>
        <c:crosses val="max"/>
        <c:crossBetween val="midCat"/>
      </c:valAx>
      <c:spPr>
        <a:noFill/>
        <a:ln w="0">
          <a:noFill/>
        </a:ln>
      </c:spPr>
    </c:plotArea>
    <c:legend>
      <c:legendPos val="t"/>
      <c:overlay val="0"/>
      <c:spPr>
        <a:noFill/>
        <a:ln w="0">
          <a:noFill/>
        </a:ln>
      </c:spPr>
      <c:txPr>
        <a:bodyPr/>
        <a:lstStyle/>
        <a:p>
          <a:pPr>
            <a:defRPr b="0" sz="1200" spc="-1" strike="noStrike">
              <a:solidFill>
                <a:srgbClr val="222222"/>
              </a:solidFill>
              <a:latin typeface="Calibri"/>
            </a:defRPr>
          </a:pPr>
        </a:p>
      </c:txPr>
    </c:legend>
    <c:plotVisOnly val="1"/>
    <c:dispBlanksAs val="zero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3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4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chart" Target="../charts/chart15.xml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chart" Target="../charts/chart16.xml"/><Relationship Id="rId2" Type="http://schemas.openxmlformats.org/officeDocument/2006/relationships/image" Target="../media/image1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1080</xdr:colOff>
      <xdr:row>39</xdr:row>
      <xdr:rowOff>37080</xdr:rowOff>
    </xdr:from>
    <xdr:to>
      <xdr:col>10</xdr:col>
      <xdr:colOff>398520</xdr:colOff>
      <xdr:row>71</xdr:row>
      <xdr:rowOff>109800</xdr:rowOff>
    </xdr:to>
    <xdr:graphicFrame>
      <xdr:nvGraphicFramePr>
        <xdr:cNvPr id="0" name="Chart 1"/>
        <xdr:cNvGraphicFramePr/>
      </xdr:nvGraphicFramePr>
      <xdr:xfrm>
        <a:off x="1080" y="6352200"/>
        <a:ext cx="9677880" cy="5254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162000</xdr:colOff>
      <xdr:row>21</xdr:row>
      <xdr:rowOff>123840</xdr:rowOff>
    </xdr:from>
    <xdr:to>
      <xdr:col>17</xdr:col>
      <xdr:colOff>542520</xdr:colOff>
      <xdr:row>52</xdr:row>
      <xdr:rowOff>75960</xdr:rowOff>
    </xdr:to>
    <xdr:graphicFrame>
      <xdr:nvGraphicFramePr>
        <xdr:cNvPr id="1" name="Chart 1"/>
        <xdr:cNvGraphicFramePr/>
      </xdr:nvGraphicFramePr>
      <xdr:xfrm>
        <a:off x="6893640" y="3524400"/>
        <a:ext cx="9660240" cy="49716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162000</xdr:colOff>
      <xdr:row>21</xdr:row>
      <xdr:rowOff>123840</xdr:rowOff>
    </xdr:from>
    <xdr:to>
      <xdr:col>17</xdr:col>
      <xdr:colOff>542520</xdr:colOff>
      <xdr:row>52</xdr:row>
      <xdr:rowOff>75960</xdr:rowOff>
    </xdr:to>
    <xdr:graphicFrame>
      <xdr:nvGraphicFramePr>
        <xdr:cNvPr id="2" name="Chart 1"/>
        <xdr:cNvGraphicFramePr/>
      </xdr:nvGraphicFramePr>
      <xdr:xfrm>
        <a:off x="6893640" y="3524400"/>
        <a:ext cx="9660240" cy="49716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162000</xdr:colOff>
      <xdr:row>21</xdr:row>
      <xdr:rowOff>123840</xdr:rowOff>
    </xdr:from>
    <xdr:to>
      <xdr:col>17</xdr:col>
      <xdr:colOff>542520</xdr:colOff>
      <xdr:row>52</xdr:row>
      <xdr:rowOff>75960</xdr:rowOff>
    </xdr:to>
    <xdr:graphicFrame>
      <xdr:nvGraphicFramePr>
        <xdr:cNvPr id="3" name="Chart 1"/>
        <xdr:cNvGraphicFramePr/>
      </xdr:nvGraphicFramePr>
      <xdr:xfrm>
        <a:off x="6893640" y="3524400"/>
        <a:ext cx="9660240" cy="49716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2</xdr:col>
      <xdr:colOff>389520</xdr:colOff>
      <xdr:row>3</xdr:row>
      <xdr:rowOff>118440</xdr:rowOff>
    </xdr:from>
    <xdr:to>
      <xdr:col>2</xdr:col>
      <xdr:colOff>444600</xdr:colOff>
      <xdr:row>4</xdr:row>
      <xdr:rowOff>2880</xdr:rowOff>
    </xdr:to>
    <xdr:pic>
      <xdr:nvPicPr>
        <xdr:cNvPr id="4" name="Freihand 2" descr=""/>
        <xdr:cNvPicPr/>
      </xdr:nvPicPr>
      <xdr:blipFill>
        <a:blip r:embed="rId2"/>
        <a:stretch/>
      </xdr:blipFill>
      <xdr:spPr>
        <a:xfrm>
          <a:off x="3443760" y="604080"/>
          <a:ext cx="55080" cy="46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6</xdr:col>
      <xdr:colOff>389520</xdr:colOff>
      <xdr:row>0</xdr:row>
      <xdr:rowOff>118440</xdr:rowOff>
    </xdr:from>
    <xdr:to>
      <xdr:col>6</xdr:col>
      <xdr:colOff>444600</xdr:colOff>
      <xdr:row>0</xdr:row>
      <xdr:rowOff>164880</xdr:rowOff>
    </xdr:to>
    <xdr:pic>
      <xdr:nvPicPr>
        <xdr:cNvPr id="5" name="Freihand 3" descr=""/>
        <xdr:cNvPicPr/>
      </xdr:nvPicPr>
      <xdr:blipFill>
        <a:blip r:embed="rId1"/>
        <a:stretch/>
      </xdr:blipFill>
      <xdr:spPr>
        <a:xfrm>
          <a:off x="4969080" y="118440"/>
          <a:ext cx="55080" cy="464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1048576"/>
  <sheetViews>
    <sheetView showFormulas="false" showGridLines="true" showRowColHeaders="true" showZeros="true" rightToLeft="false" tabSelected="true" showOutlineSymbols="true" defaultGridColor="true" view="normal" topLeftCell="A37" colorId="64" zoomScale="120" zoomScaleNormal="120" zoomScalePageLayoutView="100" workbookViewId="0">
      <selection pane="topLeft" activeCell="A2" activeCellId="0" sqref="A2"/>
    </sheetView>
  </sheetViews>
  <sheetFormatPr defaultColWidth="14.5078125" defaultRowHeight="12.75" zeroHeight="false" outlineLevelRow="0" outlineLevelCol="0"/>
  <cols>
    <col collapsed="false" customWidth="true" hidden="false" outlineLevel="0" max="1" min="1" style="0" width="17.33"/>
    <col collapsed="false" customWidth="true" hidden="false" outlineLevel="0" max="2" min="2" style="0" width="26"/>
    <col collapsed="false" customWidth="true" hidden="false" outlineLevel="0" max="3" min="3" style="0" width="7"/>
    <col collapsed="false" customWidth="true" hidden="false" outlineLevel="0" max="4" min="4" style="0" width="6.51"/>
    <col collapsed="false" customWidth="true" hidden="false" outlineLevel="0" max="5" min="5" style="0" width="21.33"/>
    <col collapsed="false" customWidth="true" hidden="false" outlineLevel="0" max="6" min="6" style="0" width="17.33"/>
    <col collapsed="false" customWidth="true" hidden="false" outlineLevel="0" max="7" min="7" style="0" width="8.83"/>
    <col collapsed="false" customWidth="true" hidden="false" outlineLevel="0" max="8" min="8" style="0" width="7.16"/>
    <col collapsed="false" customWidth="true" hidden="false" outlineLevel="0" max="9" min="9" style="0" width="10.51"/>
    <col collapsed="false" customWidth="true" hidden="false" outlineLevel="0" max="10" min="10" style="0" width="9.67"/>
    <col collapsed="false" customWidth="true" hidden="false" outlineLevel="0" max="11" min="11" style="0" width="12"/>
    <col collapsed="false" customWidth="true" hidden="false" outlineLevel="0" max="12" min="12" style="0" width="11.5"/>
    <col collapsed="false" customWidth="true" hidden="false" outlineLevel="0" max="13" min="13" style="0" width="11.67"/>
    <col collapsed="false" customWidth="true" hidden="false" outlineLevel="0" max="14" min="14" style="0" width="13.34"/>
    <col collapsed="false" customWidth="true" hidden="false" outlineLevel="0" max="15" min="15" style="0" width="13"/>
    <col collapsed="false" customWidth="true" hidden="false" outlineLevel="0" max="16" min="16" style="0" width="14.83"/>
    <col collapsed="false" customWidth="true" hidden="false" outlineLevel="0" max="17" min="17" style="0" width="19.16"/>
    <col collapsed="false" customWidth="true" hidden="false" outlineLevel="0" max="18" min="18" style="0" width="19.51"/>
    <col collapsed="false" customWidth="true" hidden="false" outlineLevel="0" max="20" min="19" style="0" width="17.33"/>
  </cols>
  <sheetData>
    <row r="1" customFormat="false" ht="12.7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2.75" hidden="false" customHeight="true" outlineLevel="0" collapsed="false">
      <c r="G2" s="1" t="s">
        <v>1</v>
      </c>
      <c r="H2" s="1"/>
      <c r="I2" s="1"/>
      <c r="J2" s="1"/>
      <c r="K2" s="1"/>
      <c r="L2" s="1"/>
      <c r="M2" s="1"/>
    </row>
    <row r="3" customFormat="false" ht="12.75" hidden="false" customHeight="true" outlineLevel="0" collapsed="false">
      <c r="A3" s="2" t="s">
        <v>2</v>
      </c>
      <c r="B3" s="2" t="s">
        <v>3</v>
      </c>
      <c r="C3" s="2" t="n">
        <v>1.2184</v>
      </c>
      <c r="D3" s="2" t="s">
        <v>4</v>
      </c>
      <c r="E3" s="2" t="s">
        <v>5</v>
      </c>
    </row>
    <row r="4" customFormat="false" ht="12.75" hidden="false" customHeight="true" outlineLevel="0" collapsed="false"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0" t="s">
        <v>18</v>
      </c>
    </row>
    <row r="5" customFormat="false" ht="12.75" hidden="false" customHeight="true" outlineLevel="0" collapsed="false">
      <c r="A5" s="2" t="s">
        <v>19</v>
      </c>
      <c r="B5" s="2" t="s">
        <v>20</v>
      </c>
      <c r="C5" s="2" t="n">
        <v>200</v>
      </c>
      <c r="D5" s="2" t="s">
        <v>21</v>
      </c>
      <c r="G5" s="2" t="n">
        <v>5</v>
      </c>
      <c r="H5" s="3" t="n">
        <f aca="false">G5/3.6</f>
        <v>1.38888888888889</v>
      </c>
      <c r="I5" s="3" t="n">
        <f aca="false">$C$3/2*$C$10*$C$8*H5^2</f>
        <v>0.740347222222222</v>
      </c>
      <c r="J5" s="3" t="n">
        <f aca="false">($C$5+$C$6)*9.81*$C$12</f>
        <v>73.575</v>
      </c>
      <c r="K5" s="3" t="n">
        <f aca="false">I5+J5</f>
        <v>74.3153472222222</v>
      </c>
      <c r="L5" s="3" t="n">
        <f aca="false">(I5*H5/1000)</f>
        <v>0.0010282600308642</v>
      </c>
      <c r="M5" s="3" t="n">
        <f aca="false">(J5*H5/1000)</f>
        <v>0.1021875</v>
      </c>
      <c r="N5" s="3" t="n">
        <f aca="false">L5+M5</f>
        <v>0.103215760030864</v>
      </c>
      <c r="O5" s="3" t="n">
        <f aca="false">N5/$C$22</f>
        <v>0.114684177812071</v>
      </c>
      <c r="P5" s="3" t="n">
        <f aca="false">O5/$C$24/$C$26</f>
        <v>0.134133541300668</v>
      </c>
      <c r="Q5" s="3" t="n">
        <f aca="false">$C$18/P5*G5</f>
        <v>391.400983608702</v>
      </c>
      <c r="R5" s="3" t="n">
        <f aca="false">$C$18/(P5+$C$37)*G5</f>
        <v>184.772272079081</v>
      </c>
      <c r="S5" s="3" t="n">
        <f aca="false">100*$R5/MAX(R$5:R$34)</f>
        <v>67.4603904930655</v>
      </c>
    </row>
    <row r="6" customFormat="false" ht="12.75" hidden="false" customHeight="true" outlineLevel="0" collapsed="false">
      <c r="B6" s="2" t="s">
        <v>22</v>
      </c>
      <c r="C6" s="2" t="n">
        <v>100</v>
      </c>
      <c r="D6" s="2" t="s">
        <v>21</v>
      </c>
      <c r="G6" s="2" t="n">
        <v>10</v>
      </c>
      <c r="H6" s="3" t="n">
        <f aca="false">G6/3.6</f>
        <v>2.77777777777778</v>
      </c>
      <c r="I6" s="3" t="n">
        <f aca="false">$C$3/2*$C$10*$C$8*H6^2</f>
        <v>2.96138888888889</v>
      </c>
      <c r="J6" s="3" t="n">
        <f aca="false">($C$5+$C$6)*9.81*$C$12</f>
        <v>73.575</v>
      </c>
      <c r="K6" s="3" t="n">
        <f aca="false">I6+J6</f>
        <v>76.5363888888889</v>
      </c>
      <c r="L6" s="3" t="n">
        <f aca="false">(I6*H6/1000)</f>
        <v>0.00822608024691358</v>
      </c>
      <c r="M6" s="3" t="n">
        <f aca="false">(J6*H6/1000)</f>
        <v>0.204375</v>
      </c>
      <c r="N6" s="3" t="n">
        <f aca="false">L6+M6</f>
        <v>0.212601080246914</v>
      </c>
      <c r="O6" s="3" t="n">
        <f aca="false">N6/$C$22</f>
        <v>0.236223422496571</v>
      </c>
      <c r="P6" s="3" t="n">
        <f aca="false">O6/$C$24/$C$26</f>
        <v>0.276284704674352</v>
      </c>
      <c r="Q6" s="3" t="n">
        <f aca="false">$C$18/P6*G6</f>
        <v>380.042753809916</v>
      </c>
      <c r="R6" s="3" t="n">
        <f aca="false">$C$18/(P6+$C$37)*G6</f>
        <v>246.314256290785</v>
      </c>
      <c r="S6" s="3" t="n">
        <f aca="false">100*$R6/MAX(R$5:R$34)</f>
        <v>89.9293802387928</v>
      </c>
    </row>
    <row r="7" customFormat="false" ht="12.75" hidden="false" customHeight="true" outlineLevel="0" collapsed="false">
      <c r="G7" s="2" t="n">
        <v>15</v>
      </c>
      <c r="H7" s="3" t="n">
        <f aca="false">G7/3.6</f>
        <v>4.16666666666667</v>
      </c>
      <c r="I7" s="3" t="n">
        <f aca="false">$C$3/2*$C$10*$C$8*H7^2</f>
        <v>6.663125</v>
      </c>
      <c r="J7" s="3" t="n">
        <f aca="false">($C$5+$C$6)*9.81*$C$12</f>
        <v>73.575</v>
      </c>
      <c r="K7" s="3" t="n">
        <f aca="false">I7+J7</f>
        <v>80.238125</v>
      </c>
      <c r="L7" s="3" t="n">
        <f aca="false">(I7*H7/1000)</f>
        <v>0.0277630208333333</v>
      </c>
      <c r="M7" s="3" t="n">
        <f aca="false">(J7*H7/1000)</f>
        <v>0.3065625</v>
      </c>
      <c r="N7" s="3" t="n">
        <f aca="false">L7+M7</f>
        <v>0.334325520833333</v>
      </c>
      <c r="O7" s="3" t="n">
        <f aca="false">N7/$C$22</f>
        <v>0.371472800925926</v>
      </c>
      <c r="P7" s="3" t="n">
        <f aca="false">O7/$C$24/$C$26</f>
        <v>0.434471112194066</v>
      </c>
      <c r="Q7" s="3" t="n">
        <f aca="false">$C$18/P7*G7</f>
        <v>362.509717169986</v>
      </c>
      <c r="R7" s="3" t="n">
        <f aca="false">$C$18/(P7+$C$37)*G7</f>
        <v>269.474396106175</v>
      </c>
      <c r="S7" s="3" t="n">
        <f aca="false">100*$R7/MAX(R$5:R$34)</f>
        <v>98.3851515417048</v>
      </c>
    </row>
    <row r="8" customFormat="false" ht="12.75" hidden="false" customHeight="true" outlineLevel="0" collapsed="false">
      <c r="B8" s="2" t="s">
        <v>23</v>
      </c>
      <c r="C8" s="2" t="n">
        <v>0.9</v>
      </c>
      <c r="D8" s="2" t="s">
        <v>24</v>
      </c>
      <c r="G8" s="4" t="n">
        <v>20</v>
      </c>
      <c r="H8" s="5" t="n">
        <f aca="false">G8/3.6</f>
        <v>5.55555555555556</v>
      </c>
      <c r="I8" s="5" t="n">
        <f aca="false">$C$3/2*$C$10*$C$8*H8^2</f>
        <v>11.8455555555556</v>
      </c>
      <c r="J8" s="5" t="n">
        <f aca="false">($C$5+$C$6)*9.81*$C$12</f>
        <v>73.575</v>
      </c>
      <c r="K8" s="5" t="n">
        <f aca="false">I8+J8</f>
        <v>85.4205555555556</v>
      </c>
      <c r="L8" s="5" t="n">
        <f aca="false">(I8*H8/1000)</f>
        <v>0.0658086419753086</v>
      </c>
      <c r="M8" s="5" t="n">
        <f aca="false">(J8*H8/1000)</f>
        <v>0.40875</v>
      </c>
      <c r="N8" s="5" t="n">
        <f aca="false">L8+M8</f>
        <v>0.474558641975309</v>
      </c>
      <c r="O8" s="5" t="n">
        <f aca="false">N8/$C$22</f>
        <v>0.527287379972565</v>
      </c>
      <c r="P8" s="5" t="n">
        <f aca="false">O8/$C$24/$C$26</f>
        <v>0.616710385932825</v>
      </c>
      <c r="Q8" s="5" t="n">
        <f aca="false">$C$18/P8*G8</f>
        <v>340.516399253367</v>
      </c>
      <c r="R8" s="5" t="n">
        <f aca="false">$C$18/(P8+$C$37)*G8</f>
        <v>273.897424442088</v>
      </c>
      <c r="S8" s="5" t="n">
        <f aca="false">100*$R8/MAX(R$5:R$34)</f>
        <v>100</v>
      </c>
    </row>
    <row r="9" customFormat="false" ht="12.75" hidden="false" customHeight="true" outlineLevel="0" collapsed="false">
      <c r="G9" s="2" t="n">
        <v>25</v>
      </c>
      <c r="H9" s="3" t="n">
        <f aca="false">G9/3.6</f>
        <v>6.94444444444445</v>
      </c>
      <c r="I9" s="3" t="n">
        <f aca="false">$C$3/2*$C$10*$C$8*H9^2</f>
        <v>18.5086805555556</v>
      </c>
      <c r="J9" s="3" t="n">
        <f aca="false">($C$5+$C$6)*9.81*$C$12</f>
        <v>73.575</v>
      </c>
      <c r="K9" s="3" t="n">
        <f aca="false">I9+J9</f>
        <v>92.0836805555556</v>
      </c>
      <c r="L9" s="3" t="n">
        <f aca="false">(I9*H9/1000)</f>
        <v>0.128532503858025</v>
      </c>
      <c r="M9" s="3" t="n">
        <f aca="false">(J9*H9/1000)</f>
        <v>0.5109375</v>
      </c>
      <c r="N9" s="3" t="n">
        <f aca="false">L9+M9</f>
        <v>0.639470003858025</v>
      </c>
      <c r="O9" s="3" t="n">
        <f aca="false">N9/$C$22</f>
        <v>0.710522226508916</v>
      </c>
      <c r="P9" s="3" t="n">
        <f aca="false">O9/$C$24/$C$26</f>
        <v>0.831020147963645</v>
      </c>
      <c r="Q9" s="3" t="n">
        <f aca="false">$C$18/P9*G9</f>
        <v>315.876817960717</v>
      </c>
      <c r="R9" s="3" t="n">
        <f aca="false">$C$18/(P9+$C$37)*G9</f>
        <v>267.578602279357</v>
      </c>
      <c r="S9" s="3" t="n">
        <f aca="false">100*$R9/MAX(R$5:R$34)</f>
        <v>97.6929968671293</v>
      </c>
    </row>
    <row r="10" customFormat="false" ht="12.75" hidden="false" customHeight="true" outlineLevel="0" collapsed="false">
      <c r="B10" s="2" t="s">
        <v>25</v>
      </c>
      <c r="C10" s="2" t="n">
        <v>0.7</v>
      </c>
      <c r="G10" s="2" t="n">
        <v>30</v>
      </c>
      <c r="H10" s="3" t="n">
        <f aca="false">G10/3.6</f>
        <v>8.33333333333333</v>
      </c>
      <c r="I10" s="3" t="n">
        <f aca="false">$C$3/2*$C$10*$C$8*H10^2</f>
        <v>26.6525</v>
      </c>
      <c r="J10" s="3" t="n">
        <f aca="false">($C$5+$C$6)*9.81*$C$12</f>
        <v>73.575</v>
      </c>
      <c r="K10" s="3" t="n">
        <f aca="false">I10+J10</f>
        <v>100.2275</v>
      </c>
      <c r="L10" s="3" t="n">
        <f aca="false">(I10*H10/1000)</f>
        <v>0.222104166666667</v>
      </c>
      <c r="M10" s="3" t="n">
        <f aca="false">(J10*H10/1000)</f>
        <v>0.613125</v>
      </c>
      <c r="N10" s="3" t="n">
        <f aca="false">L10+M10</f>
        <v>0.835229166666667</v>
      </c>
      <c r="O10" s="3" t="n">
        <f aca="false">N10/$C$22</f>
        <v>0.928032407407408</v>
      </c>
      <c r="P10" s="3" t="n">
        <f aca="false">O10/$C$24/$C$26</f>
        <v>1.08541802035954</v>
      </c>
      <c r="Q10" s="3" t="n">
        <f aca="false">$C$18/P10*G10</f>
        <v>290.210770497119</v>
      </c>
      <c r="R10" s="3" t="n">
        <f aca="false">$C$18/(P10+$C$37)*G10</f>
        <v>254.974425505244</v>
      </c>
      <c r="S10" s="3" t="n">
        <f aca="false">100*$R10/MAX(R$5:R$34)</f>
        <v>93.0912096105362</v>
      </c>
    </row>
    <row r="11" customFormat="false" ht="12.75" hidden="false" customHeight="true" outlineLevel="0" collapsed="false">
      <c r="G11" s="2" t="n">
        <v>35</v>
      </c>
      <c r="H11" s="3" t="n">
        <f aca="false">G11/3.6</f>
        <v>9.72222222222222</v>
      </c>
      <c r="I11" s="3" t="n">
        <f aca="false">$C$3/2*$C$10*$C$8*H11^2</f>
        <v>36.2770138888889</v>
      </c>
      <c r="J11" s="3" t="n">
        <f aca="false">($C$5+$C$6)*9.81*$C$12</f>
        <v>73.575</v>
      </c>
      <c r="K11" s="3" t="n">
        <f aca="false">I11+J11</f>
        <v>109.852013888889</v>
      </c>
      <c r="L11" s="3" t="n">
        <f aca="false">(I11*H11/1000)</f>
        <v>0.35269319058642</v>
      </c>
      <c r="M11" s="3" t="n">
        <f aca="false">(J11*H11/1000)</f>
        <v>0.7153125</v>
      </c>
      <c r="N11" s="3" t="n">
        <f aca="false">L11+M11</f>
        <v>1.06800569058642</v>
      </c>
      <c r="O11" s="3" t="n">
        <f aca="false">N11/$C$22</f>
        <v>1.18667298954047</v>
      </c>
      <c r="P11" s="3" t="n">
        <f aca="false">O11/$C$24/$C$26</f>
        <v>1.38792162519353</v>
      </c>
      <c r="Q11" s="3" t="n">
        <f aca="false">$C$18/P11*G11</f>
        <v>264.784403765419</v>
      </c>
      <c r="R11" s="3" t="n">
        <f aca="false">$C$18/(P11+$C$37)*G11</f>
        <v>238.958861088747</v>
      </c>
      <c r="S11" s="3" t="n">
        <f aca="false">100*$R11/MAX(R$5:R$34)</f>
        <v>87.2439240987721</v>
      </c>
    </row>
    <row r="12" customFormat="false" ht="12.75" hidden="false" customHeight="true" outlineLevel="0" collapsed="false">
      <c r="B12" s="2" t="s">
        <v>26</v>
      </c>
      <c r="C12" s="2" t="n">
        <v>0.025</v>
      </c>
      <c r="G12" s="2" t="n">
        <v>40</v>
      </c>
      <c r="H12" s="3" t="n">
        <f aca="false">G12/3.6</f>
        <v>11.1111111111111</v>
      </c>
      <c r="I12" s="3" t="n">
        <f aca="false">$C$3/2*$C$10*$C$8*H12^2</f>
        <v>47.3822222222222</v>
      </c>
      <c r="J12" s="3" t="n">
        <f aca="false">($C$5+$C$6)*9.81*$C$12</f>
        <v>73.575</v>
      </c>
      <c r="K12" s="3" t="n">
        <f aca="false">I12+J12</f>
        <v>120.957222222222</v>
      </c>
      <c r="L12" s="3" t="n">
        <f aca="false">(I12*H12/1000)</f>
        <v>0.526469135802469</v>
      </c>
      <c r="M12" s="3" t="n">
        <f aca="false">(J12*H12/1000)</f>
        <v>0.8175</v>
      </c>
      <c r="N12" s="3" t="n">
        <f aca="false">L12+M12</f>
        <v>1.34396913580247</v>
      </c>
      <c r="O12" s="3" t="n">
        <f aca="false">N12/$C$22</f>
        <v>1.49329903978052</v>
      </c>
      <c r="P12" s="3" t="n">
        <f aca="false">O12/$C$24/$C$26</f>
        <v>1.74654858453862</v>
      </c>
      <c r="Q12" s="3" t="n">
        <f aca="false">$C$18/P12*G12</f>
        <v>240.47427235524</v>
      </c>
      <c r="R12" s="3" t="n">
        <f aca="false">$C$18/(P12+$C$37)*G12</f>
        <v>221.454912056563</v>
      </c>
      <c r="S12" s="3" t="n">
        <f aca="false">100*$R12/MAX(R$5:R$34)</f>
        <v>80.8532290902893</v>
      </c>
    </row>
    <row r="13" customFormat="false" ht="12.75" hidden="false" customHeight="true" outlineLevel="0" collapsed="false">
      <c r="G13" s="2" t="n">
        <v>45</v>
      </c>
      <c r="H13" s="3" t="n">
        <f aca="false">G13/3.6</f>
        <v>12.5</v>
      </c>
      <c r="I13" s="3" t="n">
        <f aca="false">$C$3/2*$C$10*$C$8*H13^2</f>
        <v>59.968125</v>
      </c>
      <c r="J13" s="3" t="n">
        <f aca="false">($C$5+$C$6)*9.81*$C$12</f>
        <v>73.575</v>
      </c>
      <c r="K13" s="3" t="n">
        <f aca="false">I13+J13</f>
        <v>133.543125</v>
      </c>
      <c r="L13" s="3" t="n">
        <f aca="false">(I13*H13/1000)</f>
        <v>0.7496015625</v>
      </c>
      <c r="M13" s="3" t="n">
        <f aca="false">(J13*H13/1000)</f>
        <v>0.9196875</v>
      </c>
      <c r="N13" s="3" t="n">
        <f aca="false">L13+M13</f>
        <v>1.6692890625</v>
      </c>
      <c r="O13" s="3" t="n">
        <f aca="false">N13/$C$22</f>
        <v>1.854765625</v>
      </c>
      <c r="P13" s="3" t="n">
        <f aca="false">O13/$C$24/$C$26</f>
        <v>2.16931652046784</v>
      </c>
      <c r="Q13" s="3" t="n">
        <f aca="false">$C$18/P13*G13</f>
        <v>217.810538730466</v>
      </c>
      <c r="R13" s="3" t="n">
        <f aca="false">$C$18/(P13+$C$37)*G13</f>
        <v>203.723810799524</v>
      </c>
      <c r="S13" s="3" t="n">
        <f aca="false">100*$R13/MAX(R$5:R$34)</f>
        <v>74.3796007627662</v>
      </c>
    </row>
    <row r="14" customFormat="false" ht="12.75" hidden="false" customHeight="true" outlineLevel="0" collapsed="false">
      <c r="B14" s="2" t="s">
        <v>27</v>
      </c>
      <c r="C14" s="2" t="n">
        <v>1</v>
      </c>
      <c r="G14" s="6" t="n">
        <v>50</v>
      </c>
      <c r="H14" s="7" t="n">
        <f aca="false">G14/3.6</f>
        <v>13.8888888888889</v>
      </c>
      <c r="I14" s="7" t="n">
        <f aca="false">$C$3/2*$C$10*$C$8*H14^2</f>
        <v>74.0347222222222</v>
      </c>
      <c r="J14" s="8" t="n">
        <f aca="false">($C$5+$C$6)*9.81*$C$12</f>
        <v>73.575</v>
      </c>
      <c r="K14" s="7" t="n">
        <f aca="false">I14+J14</f>
        <v>147.609722222222</v>
      </c>
      <c r="L14" s="7" t="n">
        <f aca="false">(I14*H14/1000)</f>
        <v>1.0282600308642</v>
      </c>
      <c r="M14" s="7" t="n">
        <f aca="false">(J14*H14/1000)</f>
        <v>1.021875</v>
      </c>
      <c r="N14" s="7" t="n">
        <f aca="false">L14+M14</f>
        <v>2.0501350308642</v>
      </c>
      <c r="O14" s="7" t="n">
        <f aca="false">N14/$C$22</f>
        <v>2.27792781207133</v>
      </c>
      <c r="P14" s="7" t="n">
        <f aca="false">O14/$C$24/$C$26</f>
        <v>2.66424305505419</v>
      </c>
      <c r="Q14" s="7" t="n">
        <f aca="false">$C$18/P14*G14</f>
        <v>197.054093470959</v>
      </c>
      <c r="R14" s="7" t="n">
        <f aca="false">$C$18/(P14+$C$37)*G14</f>
        <v>186.551051110222</v>
      </c>
      <c r="S14" s="7" t="n">
        <f aca="false">100*$R14/MAX(R$5:R$34)</f>
        <v>68.1098230442344</v>
      </c>
    </row>
    <row r="15" customFormat="false" ht="12.75" hidden="false" customHeight="true" outlineLevel="0" collapsed="false">
      <c r="G15" s="2" t="n">
        <v>55</v>
      </c>
      <c r="H15" s="3" t="n">
        <f aca="false">G15/3.6</f>
        <v>15.2777777777778</v>
      </c>
      <c r="I15" s="3" t="n">
        <f aca="false">$C$3/2*$C$10*$C$8*H15^2</f>
        <v>89.5820138888889</v>
      </c>
      <c r="J15" s="3" t="n">
        <f aca="false">($C$5+$C$6)*9.81*$C$12</f>
        <v>73.575</v>
      </c>
      <c r="K15" s="3" t="n">
        <f aca="false">I15+J15</f>
        <v>163.157013888889</v>
      </c>
      <c r="L15" s="3" t="n">
        <f aca="false">(I15*H15/1000)</f>
        <v>1.36861410108025</v>
      </c>
      <c r="M15" s="3" t="n">
        <f aca="false">(J15*H15/1000)</f>
        <v>1.1240625</v>
      </c>
      <c r="N15" s="3" t="n">
        <f aca="false">L15+M15</f>
        <v>2.49267660108025</v>
      </c>
      <c r="O15" s="3" t="n">
        <f aca="false">N15/$C$22</f>
        <v>2.76964066786694</v>
      </c>
      <c r="P15" s="3" t="n">
        <f aca="false">O15/$C$24/$C$26</f>
        <v>3.23934581037069</v>
      </c>
      <c r="Q15" s="3" t="n">
        <f aca="false">$C$18/P15*G15</f>
        <v>178.276736664282</v>
      </c>
      <c r="R15" s="3" t="n">
        <f aca="false">$C$18/(P15+$C$37)*G15</f>
        <v>170.386862925869</v>
      </c>
      <c r="S15" s="3" t="n">
        <f aca="false">100*$R15/MAX(R$5:R$34)</f>
        <v>62.2082749675126</v>
      </c>
    </row>
    <row r="16" customFormat="false" ht="12.75" hidden="false" customHeight="true" outlineLevel="0" collapsed="false">
      <c r="B16" s="2" t="s">
        <v>28</v>
      </c>
      <c r="C16" s="2" t="n">
        <v>63</v>
      </c>
      <c r="D16" s="2" t="s">
        <v>29</v>
      </c>
      <c r="G16" s="2" t="n">
        <v>60</v>
      </c>
      <c r="H16" s="3" t="n">
        <f aca="false">G16/3.6</f>
        <v>16.6666666666667</v>
      </c>
      <c r="I16" s="3" t="n">
        <f aca="false">$C$3/2*$C$10*$C$8*H16^2</f>
        <v>106.61</v>
      </c>
      <c r="J16" s="3" t="n">
        <f aca="false">($C$5+$C$6)*9.81*$C$12</f>
        <v>73.575</v>
      </c>
      <c r="K16" s="3" t="n">
        <f aca="false">I16+J16</f>
        <v>180.185</v>
      </c>
      <c r="L16" s="3" t="n">
        <f aca="false">(I16*H16/1000)</f>
        <v>1.77683333333333</v>
      </c>
      <c r="M16" s="3" t="n">
        <f aca="false">(J16*H16/1000)</f>
        <v>1.22625</v>
      </c>
      <c r="N16" s="3" t="n">
        <f aca="false">L16+M16</f>
        <v>3.00308333333333</v>
      </c>
      <c r="O16" s="3" t="n">
        <f aca="false">N16/$C$22</f>
        <v>3.33675925925926</v>
      </c>
      <c r="P16" s="3" t="n">
        <f aca="false">O16/$C$24/$C$26</f>
        <v>3.90264240849036</v>
      </c>
      <c r="Q16" s="3" t="n">
        <f aca="false">$C$18/P16*G16</f>
        <v>161.429086771929</v>
      </c>
      <c r="R16" s="3" t="n">
        <f aca="false">$C$18/(P16+$C$37)*G16</f>
        <v>155.454130046149</v>
      </c>
      <c r="S16" s="3" t="n">
        <f aca="false">100*$R16/MAX(R$5:R$34)</f>
        <v>56.756331448826</v>
      </c>
    </row>
    <row r="17" customFormat="false" ht="12.75" hidden="false" customHeight="true" outlineLevel="0" collapsed="false">
      <c r="G17" s="2" t="n">
        <v>65</v>
      </c>
      <c r="H17" s="3" t="n">
        <f aca="false">G17/3.6</f>
        <v>18.0555555555556</v>
      </c>
      <c r="I17" s="3" t="n">
        <f aca="false">$C$3/2*$C$10*$C$8*H17^2</f>
        <v>125.118680555556</v>
      </c>
      <c r="J17" s="3" t="n">
        <f aca="false">($C$5+$C$6)*9.81*$C$12</f>
        <v>73.575</v>
      </c>
      <c r="K17" s="3" t="n">
        <f aca="false">I17+J17</f>
        <v>198.693680555556</v>
      </c>
      <c r="L17" s="3" t="n">
        <f aca="false">(I17*H17/1000)</f>
        <v>2.25908728780864</v>
      </c>
      <c r="M17" s="3" t="n">
        <f aca="false">(J17*H17/1000)</f>
        <v>1.3284375</v>
      </c>
      <c r="N17" s="3" t="n">
        <f aca="false">L17+M17</f>
        <v>3.58752478780864</v>
      </c>
      <c r="O17" s="3" t="n">
        <f aca="false">N17/$C$22</f>
        <v>3.98613865312071</v>
      </c>
      <c r="P17" s="3" t="n">
        <f aca="false">O17/$C$24/$C$26</f>
        <v>4.66215047148621</v>
      </c>
      <c r="Q17" s="3" t="n">
        <f aca="false">$C$18/P17*G17</f>
        <v>146.391671434498</v>
      </c>
      <c r="R17" s="3" t="n">
        <f aca="false">$C$18/(P17+$C$37)*G17</f>
        <v>141.828482721824</v>
      </c>
      <c r="S17" s="3" t="n">
        <f aca="false">100*$R17/MAX(R$5:R$34)</f>
        <v>51.781605106627</v>
      </c>
    </row>
    <row r="18" customFormat="false" ht="12.75" hidden="false" customHeight="true" outlineLevel="0" collapsed="false">
      <c r="B18" s="2" t="s">
        <v>30</v>
      </c>
      <c r="C18" s="2" t="n">
        <v>10.5</v>
      </c>
      <c r="D18" s="2" t="s">
        <v>31</v>
      </c>
      <c r="G18" s="2" t="n">
        <v>70</v>
      </c>
      <c r="H18" s="3" t="n">
        <f aca="false">G18/3.6</f>
        <v>19.4444444444444</v>
      </c>
      <c r="I18" s="3" t="n">
        <f aca="false">$C$3/2*$C$10*$C$8*H18^2</f>
        <v>145.108055555556</v>
      </c>
      <c r="J18" s="3" t="n">
        <f aca="false">($C$5+$C$6)*9.81*$C$12</f>
        <v>73.575</v>
      </c>
      <c r="K18" s="3" t="n">
        <f aca="false">I18+J18</f>
        <v>218.683055555556</v>
      </c>
      <c r="L18" s="3" t="n">
        <f aca="false">(I18*H18/1000)</f>
        <v>2.82154552469136</v>
      </c>
      <c r="M18" s="3" t="n">
        <f aca="false">(J18*H18/1000)</f>
        <v>1.430625</v>
      </c>
      <c r="N18" s="3" t="n">
        <f aca="false">L18+M18</f>
        <v>4.25217052469136</v>
      </c>
      <c r="O18" s="3" t="n">
        <f aca="false">N18/$C$22</f>
        <v>4.72463391632373</v>
      </c>
      <c r="P18" s="3" t="n">
        <f aca="false">O18/$C$24/$C$26</f>
        <v>5.52588762143126</v>
      </c>
      <c r="Q18" s="3" t="n">
        <f aca="false">$C$18/P18*G18</f>
        <v>133.010305375994</v>
      </c>
      <c r="R18" s="3" t="n">
        <f aca="false">$C$18/(P18+$C$37)*G18</f>
        <v>129.495164284923</v>
      </c>
      <c r="S18" s="3" t="n">
        <f aca="false">100*$R18/MAX(R$5:R$34)</f>
        <v>47.2787082787274</v>
      </c>
    </row>
    <row r="19" customFormat="false" ht="12.75" hidden="false" customHeight="true" outlineLevel="0" collapsed="false">
      <c r="G19" s="2" t="n">
        <v>75</v>
      </c>
      <c r="H19" s="3" t="n">
        <f aca="false">G19/3.6</f>
        <v>20.8333333333333</v>
      </c>
      <c r="I19" s="3" t="n">
        <f aca="false">$C$3/2*$C$10*$C$8*H19^2</f>
        <v>166.578125</v>
      </c>
      <c r="J19" s="3" t="n">
        <f aca="false">($C$5+$C$6)*9.81*$C$12</f>
        <v>73.575</v>
      </c>
      <c r="K19" s="3" t="n">
        <f aca="false">I19+J19</f>
        <v>240.153125</v>
      </c>
      <c r="L19" s="3" t="n">
        <f aca="false">(I19*H19/1000)</f>
        <v>3.47037760416667</v>
      </c>
      <c r="M19" s="3" t="n">
        <f aca="false">(J19*H19/1000)</f>
        <v>1.5328125</v>
      </c>
      <c r="N19" s="3" t="n">
        <f aca="false">L19+M19</f>
        <v>5.00319010416667</v>
      </c>
      <c r="O19" s="3" t="n">
        <f aca="false">N19/$C$22</f>
        <v>5.55910011574074</v>
      </c>
      <c r="P19" s="3" t="n">
        <f aca="false">O19/$C$24/$C$26</f>
        <v>6.50187148039853</v>
      </c>
      <c r="Q19" s="3" t="n">
        <f aca="false">$C$18/P19*G19</f>
        <v>121.118973571549</v>
      </c>
      <c r="R19" s="3" t="n">
        <f aca="false">$C$18/(P19+$C$37)*G19</f>
        <v>118.38773528932</v>
      </c>
      <c r="S19" s="3" t="n">
        <f aca="false">100*$R19/MAX(R$5:R$34)</f>
        <v>43.2233839111371</v>
      </c>
    </row>
    <row r="20" customFormat="false" ht="12.75" hidden="false" customHeight="true" outlineLevel="0" collapsed="false">
      <c r="G20" s="2" t="n">
        <v>80</v>
      </c>
      <c r="H20" s="3" t="n">
        <f aca="false">G20/3.6</f>
        <v>22.2222222222222</v>
      </c>
      <c r="I20" s="3" t="n">
        <f aca="false">$C$3/2*$C$10*$C$8*H20^2</f>
        <v>189.528888888889</v>
      </c>
      <c r="J20" s="3" t="n">
        <f aca="false">($C$5+$C$6)*9.81*$C$12</f>
        <v>73.575</v>
      </c>
      <c r="K20" s="3" t="n">
        <f aca="false">I20+J20</f>
        <v>263.103888888889</v>
      </c>
      <c r="L20" s="3" t="n">
        <f aca="false">(I20*H20/1000)</f>
        <v>4.21175308641975</v>
      </c>
      <c r="M20" s="3" t="n">
        <f aca="false">(J20*H20/1000)</f>
        <v>1.635</v>
      </c>
      <c r="N20" s="3" t="n">
        <f aca="false">L20+M20</f>
        <v>5.84675308641975</v>
      </c>
      <c r="O20" s="3" t="n">
        <f aca="false">N20/$C$22</f>
        <v>6.49639231824417</v>
      </c>
      <c r="P20" s="3" t="n">
        <f aca="false">O20/$C$24/$C$26</f>
        <v>7.59811967046102</v>
      </c>
      <c r="Q20" s="3" t="n">
        <f aca="false">$C$18/P20*G20</f>
        <v>110.553668069436</v>
      </c>
      <c r="R20" s="3" t="n">
        <f aca="false">$C$18/(P20+$C$37)*G20</f>
        <v>108.413400376664</v>
      </c>
      <c r="S20" s="3" t="n">
        <f aca="false">100*$R20/MAX(R$5:R$34)</f>
        <v>39.5817524014678</v>
      </c>
    </row>
    <row r="21" customFormat="false" ht="12.75" hidden="false" customHeight="true" outlineLevel="0" collapsed="false">
      <c r="G21" s="2" t="n">
        <v>85</v>
      </c>
      <c r="H21" s="3" t="n">
        <f aca="false">G21/3.6</f>
        <v>23.6111111111111</v>
      </c>
      <c r="I21" s="3" t="n">
        <f aca="false">$C$3/2*$C$10*$C$8*H21^2</f>
        <v>213.960347222222</v>
      </c>
      <c r="J21" s="3" t="n">
        <f aca="false">($C$5+$C$6)*9.81*$C$12</f>
        <v>73.575</v>
      </c>
      <c r="K21" s="3" t="n">
        <f aca="false">I21+J21</f>
        <v>287.535347222222</v>
      </c>
      <c r="L21" s="3" t="n">
        <f aca="false">(I21*H21/1000)</f>
        <v>5.0518415316358</v>
      </c>
      <c r="M21" s="3" t="n">
        <f aca="false">(J21*H21/1000)</f>
        <v>1.7371875</v>
      </c>
      <c r="N21" s="3" t="n">
        <f aca="false">L21+M21</f>
        <v>6.7890290316358</v>
      </c>
      <c r="O21" s="3" t="n">
        <f aca="false">N21/$C$22</f>
        <v>7.54336559070645</v>
      </c>
      <c r="P21" s="3" t="n">
        <f aca="false">O21/$C$24/$C$26</f>
        <v>8.82264981369175</v>
      </c>
      <c r="Q21" s="3" t="n">
        <f aca="false">$C$18/P21*G21</f>
        <v>101.160084424403</v>
      </c>
      <c r="R21" s="3" t="n">
        <f aca="false">$C$18/(P21+$C$37)*G21</f>
        <v>99.4689437938496</v>
      </c>
      <c r="S21" s="3" t="n">
        <f aca="false">100*$R21/MAX(R$5:R$34)</f>
        <v>36.3161296592919</v>
      </c>
    </row>
    <row r="22" customFormat="false" ht="12.75" hidden="false" customHeight="true" outlineLevel="0" collapsed="false">
      <c r="A22" s="2" t="s">
        <v>32</v>
      </c>
      <c r="B22" s="2" t="s">
        <v>33</v>
      </c>
      <c r="C22" s="2" t="n">
        <v>0.9</v>
      </c>
      <c r="E22" s="2" t="s">
        <v>34</v>
      </c>
      <c r="F22" s="2" t="s">
        <v>35</v>
      </c>
      <c r="G22" s="2" t="n">
        <v>90</v>
      </c>
      <c r="H22" s="3" t="n">
        <f aca="false">G22/3.6</f>
        <v>25</v>
      </c>
      <c r="I22" s="3" t="n">
        <f aca="false">$C$3/2*$C$10*$C$8*H22^2</f>
        <v>239.8725</v>
      </c>
      <c r="J22" s="3" t="n">
        <f aca="false">($C$5+$C$6)*9.81*$C$12</f>
        <v>73.575</v>
      </c>
      <c r="K22" s="3" t="n">
        <f aca="false">I22+J22</f>
        <v>313.4475</v>
      </c>
      <c r="L22" s="3" t="n">
        <f aca="false">(I22*H22/1000)</f>
        <v>5.9968125</v>
      </c>
      <c r="M22" s="3" t="n">
        <f aca="false">(J22*H22/1000)</f>
        <v>1.839375</v>
      </c>
      <c r="N22" s="3" t="n">
        <f aca="false">L22+M22</f>
        <v>7.8361875</v>
      </c>
      <c r="O22" s="3" t="n">
        <f aca="false">N22/$C$22</f>
        <v>8.706875</v>
      </c>
      <c r="P22" s="3" t="n">
        <f aca="false">O22/$C$24/$C$26</f>
        <v>10.1834795321637</v>
      </c>
      <c r="Q22" s="3" t="n">
        <f aca="false">$C$18/P22*G22</f>
        <v>92.797358409303</v>
      </c>
      <c r="R22" s="3" t="n">
        <f aca="false">$C$18/(P22+$C$37)*G22</f>
        <v>91.4503190390629</v>
      </c>
      <c r="S22" s="3" t="n">
        <f aca="false">100*$R22/MAX(R$5:R$34)</f>
        <v>33.3885282876761</v>
      </c>
    </row>
    <row r="23" customFormat="false" ht="12.75" hidden="false" customHeight="true" outlineLevel="0" collapsed="false">
      <c r="G23" s="2" t="n">
        <v>95</v>
      </c>
      <c r="H23" s="3" t="n">
        <f aca="false">G23/3.6</f>
        <v>26.3888888888889</v>
      </c>
      <c r="I23" s="3" t="n">
        <f aca="false">$C$3/2*$C$10*$C$8*H23^2</f>
        <v>267.265347222222</v>
      </c>
      <c r="J23" s="3" t="n">
        <f aca="false">($C$5+$C$6)*9.81*$C$12</f>
        <v>73.575</v>
      </c>
      <c r="K23" s="3" t="n">
        <f aca="false">I23+J23</f>
        <v>340.840347222222</v>
      </c>
      <c r="L23" s="3" t="n">
        <f aca="false">(I23*H23/1000)</f>
        <v>7.05283555169753</v>
      </c>
      <c r="M23" s="3" t="n">
        <f aca="false">(J23*H23/1000)</f>
        <v>1.9415625</v>
      </c>
      <c r="N23" s="3" t="n">
        <f aca="false">L23+M23</f>
        <v>8.99439805169753</v>
      </c>
      <c r="O23" s="3" t="n">
        <f aca="false">N23/$C$22</f>
        <v>9.99377561299726</v>
      </c>
      <c r="P23" s="3" t="n">
        <f aca="false">O23/$C$24/$C$26</f>
        <v>11.68862644795</v>
      </c>
      <c r="Q23" s="3" t="n">
        <f aca="false">$C$18/P23*G23</f>
        <v>85.3393685256273</v>
      </c>
      <c r="R23" s="3" t="n">
        <f aca="false">$C$18/(P23+$C$37)*G23</f>
        <v>84.2580855461259</v>
      </c>
      <c r="S23" s="3" t="n">
        <f aca="false">100*$R23/MAX(R$5:R$34)</f>
        <v>30.7626425176339</v>
      </c>
    </row>
    <row r="24" customFormat="false" ht="12.75" hidden="false" customHeight="true" outlineLevel="0" collapsed="false">
      <c r="B24" s="2" t="s">
        <v>36</v>
      </c>
      <c r="C24" s="2" t="n">
        <v>0.9</v>
      </c>
      <c r="G24" s="6" t="n">
        <v>100</v>
      </c>
      <c r="H24" s="7" t="n">
        <f aca="false">G24/3.6</f>
        <v>27.7777777777778</v>
      </c>
      <c r="I24" s="7" t="n">
        <f aca="false">$C$3/2*$C$10*$C$8*H24^2</f>
        <v>296.138888888889</v>
      </c>
      <c r="J24" s="8" t="n">
        <f aca="false">($C$5+$C$6)*9.81*$C$12</f>
        <v>73.575</v>
      </c>
      <c r="K24" s="7" t="n">
        <f aca="false">I24+J24</f>
        <v>369.713888888889</v>
      </c>
      <c r="L24" s="7" t="n">
        <f aca="false">(I24*H24/1000)</f>
        <v>8.22608024691358</v>
      </c>
      <c r="M24" s="7" t="n">
        <f aca="false">(J24*H24/1000)</f>
        <v>2.04375</v>
      </c>
      <c r="N24" s="7" t="n">
        <f aca="false">L24+M24</f>
        <v>10.2698302469136</v>
      </c>
      <c r="O24" s="7" t="n">
        <f aca="false">N24/$C$22</f>
        <v>11.4109224965706</v>
      </c>
      <c r="P24" s="7" t="n">
        <f aca="false">O24/$C$24/$C$26</f>
        <v>13.3461081831236</v>
      </c>
      <c r="Q24" s="7" t="n">
        <f aca="false">$C$18/P24*G24</f>
        <v>78.6746207653065</v>
      </c>
      <c r="R24" s="7" t="n">
        <f aca="false">$C$18/(P24+$C$37)*G24</f>
        <v>77.800206233749</v>
      </c>
      <c r="S24" s="7" t="n">
        <f aca="false">100*$R24/MAX(R$5:R$34)</f>
        <v>28.4048695938719</v>
      </c>
    </row>
    <row r="25" customFormat="false" ht="12.75" hidden="false" customHeight="true" outlineLevel="0" collapsed="false">
      <c r="G25" s="2" t="n">
        <v>105</v>
      </c>
      <c r="H25" s="3" t="n">
        <f aca="false">G25/3.6</f>
        <v>29.1666666666667</v>
      </c>
      <c r="I25" s="3" t="n">
        <f aca="false">$C$3/2*$C$10*$C$8*H25^2</f>
        <v>326.493125</v>
      </c>
      <c r="J25" s="3" t="n">
        <f aca="false">($C$5+$C$6)*9.81*$C$12</f>
        <v>73.575</v>
      </c>
      <c r="K25" s="3" t="n">
        <f aca="false">I25+J25</f>
        <v>400.068125</v>
      </c>
      <c r="L25" s="3" t="n">
        <f aca="false">(I25*H25/1000)</f>
        <v>9.52271614583333</v>
      </c>
      <c r="M25" s="3" t="n">
        <f aca="false">(J25*H25/1000)</f>
        <v>2.1459375</v>
      </c>
      <c r="N25" s="3" t="n">
        <f aca="false">L25+M25</f>
        <v>11.6686536458333</v>
      </c>
      <c r="O25" s="3" t="n">
        <f aca="false">N25/$C$22</f>
        <v>12.9651707175926</v>
      </c>
      <c r="P25" s="3" t="n">
        <f aca="false">O25/$C$24/$C$26</f>
        <v>15.1639423597574</v>
      </c>
      <c r="Q25" s="3" t="n">
        <f aca="false">$C$18/P25*G25</f>
        <v>72.7053673671203</v>
      </c>
      <c r="R25" s="3" t="n">
        <f aca="false">$C$18/(P25+$C$37)*G25</f>
        <v>71.9932186043218</v>
      </c>
      <c r="S25" s="3" t="n">
        <f aca="false">100*$R25/MAX(R$5:R$34)</f>
        <v>26.2847373431742</v>
      </c>
    </row>
    <row r="26" customFormat="false" ht="12.75" hidden="false" customHeight="true" outlineLevel="0" collapsed="false">
      <c r="B26" s="2" t="s">
        <v>37</v>
      </c>
      <c r="C26" s="2" t="n">
        <v>0.95</v>
      </c>
      <c r="G26" s="2" t="n">
        <v>110</v>
      </c>
      <c r="H26" s="3" t="n">
        <f aca="false">G26/3.6</f>
        <v>30.5555555555556</v>
      </c>
      <c r="I26" s="3" t="n">
        <f aca="false">$C$3/2*$C$10*$C$8*H26^2</f>
        <v>358.328055555555</v>
      </c>
      <c r="J26" s="3" t="n">
        <f aca="false">($C$5+$C$6)*9.81*$C$12</f>
        <v>73.575</v>
      </c>
      <c r="K26" s="3" t="n">
        <f aca="false">I26+J26</f>
        <v>431.903055555555</v>
      </c>
      <c r="L26" s="3" t="n">
        <f aca="false">(I26*H26/1000)</f>
        <v>10.948912808642</v>
      </c>
      <c r="M26" s="3" t="n">
        <f aca="false">(J26*H26/1000)</f>
        <v>2.248125</v>
      </c>
      <c r="N26" s="3" t="n">
        <f aca="false">L26+M26</f>
        <v>13.197037808642</v>
      </c>
      <c r="O26" s="3" t="n">
        <f aca="false">N26/$C$22</f>
        <v>14.6633753429355</v>
      </c>
      <c r="P26" s="3" t="n">
        <f aca="false">O26/$C$24/$C$26</f>
        <v>17.1501465999246</v>
      </c>
      <c r="Q26" s="3" t="n">
        <f aca="false">$C$18/P26*G26</f>
        <v>67.3463630920262</v>
      </c>
      <c r="R26" s="3" t="n">
        <f aca="false">$C$18/(P26+$C$37)*G26</f>
        <v>66.7624400364928</v>
      </c>
      <c r="S26" s="3" t="n">
        <f aca="false">100*$R26/MAX(R$5:R$34)</f>
        <v>24.3749791267602</v>
      </c>
    </row>
    <row r="27" customFormat="false" ht="12.75" hidden="false" customHeight="true" outlineLevel="0" collapsed="false">
      <c r="G27" s="2" t="n">
        <v>115</v>
      </c>
      <c r="H27" s="3" t="n">
        <f aca="false">G27/3.6</f>
        <v>31.9444444444444</v>
      </c>
      <c r="I27" s="3" t="n">
        <f aca="false">$C$3/2*$C$10*$C$8*H27^2</f>
        <v>391.643680555556</v>
      </c>
      <c r="J27" s="3" t="n">
        <f aca="false">($C$5+$C$6)*9.81*$C$12</f>
        <v>73.575</v>
      </c>
      <c r="K27" s="3" t="n">
        <f aca="false">I27+J27</f>
        <v>465.218680555555</v>
      </c>
      <c r="L27" s="3" t="n">
        <f aca="false">(I27*H27/1000)</f>
        <v>12.5108397955247</v>
      </c>
      <c r="M27" s="3" t="n">
        <f aca="false">(J27*H27/1000)</f>
        <v>2.3503125</v>
      </c>
      <c r="N27" s="3" t="n">
        <f aca="false">L27+M27</f>
        <v>14.8611522955247</v>
      </c>
      <c r="O27" s="3" t="n">
        <f aca="false">N27/$C$22</f>
        <v>16.5123914394719</v>
      </c>
      <c r="P27" s="3" t="n">
        <f aca="false">O27/$C$24/$C$26</f>
        <v>19.3127385256981</v>
      </c>
      <c r="Q27" s="3" t="n">
        <f aca="false">$C$18/P27*G27</f>
        <v>62.5234996265944</v>
      </c>
      <c r="R27" s="3" t="n">
        <f aca="false">$C$18/(P27+$C$37)*G27</f>
        <v>62.0416288491801</v>
      </c>
      <c r="S27" s="3" t="n">
        <f aca="false">100*$R27/MAX(R$5:R$34)</f>
        <v>22.6514100946933</v>
      </c>
    </row>
    <row r="28" customFormat="false" ht="12.75" hidden="false" customHeight="true" outlineLevel="0" collapsed="false">
      <c r="G28" s="2" t="n">
        <v>120</v>
      </c>
      <c r="H28" s="3" t="n">
        <f aca="false">G28/3.6</f>
        <v>33.3333333333333</v>
      </c>
      <c r="I28" s="3" t="n">
        <f aca="false">$C$3/2*$C$10*$C$8*H28^2</f>
        <v>426.44</v>
      </c>
      <c r="J28" s="3" t="n">
        <f aca="false">($C$5+$C$6)*9.81*$C$12</f>
        <v>73.575</v>
      </c>
      <c r="K28" s="3" t="n">
        <f aca="false">I28+J28</f>
        <v>500.015</v>
      </c>
      <c r="L28" s="3" t="n">
        <f aca="false">(I28*H28/1000)</f>
        <v>14.2146666666667</v>
      </c>
      <c r="M28" s="3" t="n">
        <f aca="false">(J28*H28/1000)</f>
        <v>2.4525</v>
      </c>
      <c r="N28" s="3" t="n">
        <f aca="false">L28+M28</f>
        <v>16.6671666666667</v>
      </c>
      <c r="O28" s="3" t="n">
        <f aca="false">N28/$C$22</f>
        <v>18.5190740740741</v>
      </c>
      <c r="P28" s="3" t="n">
        <f aca="false">O28/$C$24/$C$26</f>
        <v>21.659735759151</v>
      </c>
      <c r="Q28" s="3" t="n">
        <f aca="false">$C$18/P28*G28</f>
        <v>58.1724548263552</v>
      </c>
      <c r="R28" s="3" t="n">
        <f aca="false">$C$18/(P28+$C$37)*G28</f>
        <v>57.7723643199724</v>
      </c>
      <c r="S28" s="3" t="n">
        <f aca="false">100*$R28/MAX(R$5:R$34)</f>
        <v>21.0927008304847</v>
      </c>
    </row>
    <row r="29" customFormat="false" ht="12.75" hidden="false" customHeight="true" outlineLevel="0" collapsed="false">
      <c r="G29" s="2" t="n">
        <v>125</v>
      </c>
      <c r="H29" s="3" t="n">
        <f aca="false">G29/3.6</f>
        <v>34.7222222222222</v>
      </c>
      <c r="I29" s="3" t="n">
        <f aca="false">$C$3/2*$C$10*$C$8*H29^2</f>
        <v>462.717013888889</v>
      </c>
      <c r="J29" s="3" t="n">
        <f aca="false">($C$5+$C$6)*9.81*$C$12</f>
        <v>73.575</v>
      </c>
      <c r="K29" s="3" t="n">
        <f aca="false">I29+J29</f>
        <v>536.292013888889</v>
      </c>
      <c r="L29" s="3" t="n">
        <f aca="false">(I29*H29/1000)</f>
        <v>16.0665629822531</v>
      </c>
      <c r="M29" s="3" t="n">
        <f aca="false">(J29*H29/1000)</f>
        <v>2.5546875</v>
      </c>
      <c r="N29" s="3" t="n">
        <f aca="false">L29+M29</f>
        <v>18.6212504822531</v>
      </c>
      <c r="O29" s="3" t="n">
        <f aca="false">N29/$C$22</f>
        <v>20.6902783136145</v>
      </c>
      <c r="P29" s="3" t="n">
        <f aca="false">O29/$C$24/$C$26</f>
        <v>24.1991559223562</v>
      </c>
      <c r="Q29" s="3" t="n">
        <f aca="false">$C$18/P29*G29</f>
        <v>54.2374289504643</v>
      </c>
      <c r="R29" s="3" t="n">
        <f aca="false">$C$18/(P29+$C$37)*G29</f>
        <v>53.9033058963218</v>
      </c>
      <c r="S29" s="3" t="n">
        <f aca="false">100*$R29/MAX(R$5:R$34)</f>
        <v>19.6801068889638</v>
      </c>
    </row>
    <row r="30" customFormat="false" ht="12.75" hidden="false" customHeight="true" outlineLevel="0" collapsed="false">
      <c r="G30" s="2" t="n">
        <v>130</v>
      </c>
      <c r="H30" s="3" t="n">
        <f aca="false">G30/3.6</f>
        <v>36.1111111111111</v>
      </c>
      <c r="I30" s="3" t="n">
        <f aca="false">$C$3/2*$C$10*$C$8*H30^2</f>
        <v>500.474722222222</v>
      </c>
      <c r="J30" s="3" t="n">
        <f aca="false">($C$5+$C$6)*9.81*$C$12</f>
        <v>73.575</v>
      </c>
      <c r="K30" s="3" t="n">
        <f aca="false">I30+J30</f>
        <v>574.049722222222</v>
      </c>
      <c r="L30" s="3" t="n">
        <f aca="false">(I30*H30/1000)</f>
        <v>18.0726983024691</v>
      </c>
      <c r="M30" s="3" t="n">
        <f aca="false">(J30*H30/1000)</f>
        <v>2.656875</v>
      </c>
      <c r="N30" s="3" t="n">
        <f aca="false">L30+M30</f>
        <v>20.7295733024691</v>
      </c>
      <c r="O30" s="3" t="n">
        <f aca="false">N30/$C$22</f>
        <v>23.0328592249657</v>
      </c>
      <c r="P30" s="3" t="n">
        <f aca="false">O30/$C$24/$C$26</f>
        <v>26.9390166373868</v>
      </c>
      <c r="Q30" s="3" t="n">
        <f aca="false">$C$18/P30*G30</f>
        <v>50.6700010016554</v>
      </c>
      <c r="R30" s="3" t="n">
        <f aca="false">$C$18/(P30+$C$37)*G30</f>
        <v>50.3894260272299</v>
      </c>
      <c r="S30" s="3" t="n">
        <f aca="false">100*$R30/MAX(R$5:R$34)</f>
        <v>18.3971887029862</v>
      </c>
    </row>
    <row r="31" customFormat="false" ht="12.75" hidden="false" customHeight="true" outlineLevel="0" collapsed="false">
      <c r="G31" s="2" t="n">
        <v>135</v>
      </c>
      <c r="H31" s="3" t="n">
        <f aca="false">G31/3.6</f>
        <v>37.5</v>
      </c>
      <c r="I31" s="3" t="n">
        <f aca="false">$C$3/2*$C$10*$C$8*H31^2</f>
        <v>539.713125</v>
      </c>
      <c r="J31" s="3" t="n">
        <f aca="false">($C$5+$C$6)*9.81*$C$12</f>
        <v>73.575</v>
      </c>
      <c r="K31" s="3" t="n">
        <f aca="false">I31+J31</f>
        <v>613.288125</v>
      </c>
      <c r="L31" s="3" t="n">
        <f aca="false">(I31*H31/1000)</f>
        <v>20.2392421875</v>
      </c>
      <c r="M31" s="3" t="n">
        <f aca="false">(J31*H31/1000)</f>
        <v>2.7590625</v>
      </c>
      <c r="N31" s="3" t="n">
        <f aca="false">L31+M31</f>
        <v>22.9983046875</v>
      </c>
      <c r="O31" s="3" t="n">
        <f aca="false">N31/$C$22</f>
        <v>25.553671875</v>
      </c>
      <c r="P31" s="3" t="n">
        <f aca="false">O31/$C$24/$C$26</f>
        <v>29.8873355263158</v>
      </c>
      <c r="Q31" s="3" t="n">
        <f aca="false">$C$18/P31*G31</f>
        <v>47.428115455521</v>
      </c>
      <c r="R31" s="3" t="n">
        <f aca="false">$C$18/(P31+$C$37)*G31</f>
        <v>47.1912696370197</v>
      </c>
      <c r="S31" s="3" t="n">
        <f aca="false">100*$R31/MAX(R$5:R$34)</f>
        <v>17.2295412171711</v>
      </c>
    </row>
    <row r="32" customFormat="false" ht="12.75" hidden="false" customHeight="true" outlineLevel="0" collapsed="false">
      <c r="G32" s="2" t="n">
        <v>140</v>
      </c>
      <c r="H32" s="3" t="n">
        <f aca="false">G32/3.6</f>
        <v>38.8888888888889</v>
      </c>
      <c r="I32" s="3" t="n">
        <f aca="false">$C$3/2*$C$10*$C$8*H32^2</f>
        <v>580.432222222222</v>
      </c>
      <c r="J32" s="3" t="n">
        <f aca="false">($C$5+$C$6)*9.81*$C$12</f>
        <v>73.575</v>
      </c>
      <c r="K32" s="3" t="n">
        <f aca="false">I32+J32</f>
        <v>654.007222222222</v>
      </c>
      <c r="L32" s="3" t="n">
        <f aca="false">(I32*H32/1000)</f>
        <v>22.5723641975309</v>
      </c>
      <c r="M32" s="3" t="n">
        <f aca="false">(J32*H32/1000)</f>
        <v>2.86125</v>
      </c>
      <c r="N32" s="3" t="n">
        <f aca="false">L32+M32</f>
        <v>25.4336141975309</v>
      </c>
      <c r="O32" s="3" t="n">
        <f aca="false">N32/$C$22</f>
        <v>28.2595713305898</v>
      </c>
      <c r="P32" s="3" t="n">
        <f aca="false">O32/$C$24/$C$26</f>
        <v>33.0521302112162</v>
      </c>
      <c r="Q32" s="3" t="n">
        <f aca="false">$C$18/P32*G32</f>
        <v>44.4751969269792</v>
      </c>
      <c r="R32" s="3" t="n">
        <f aca="false">$C$18/(P32+$C$37)*G32</f>
        <v>44.2742676644106</v>
      </c>
      <c r="S32" s="3" t="n">
        <f aca="false">100*$R32/MAX(R$5:R$34)</f>
        <v>16.1645432608921</v>
      </c>
    </row>
    <row r="33" customFormat="false" ht="12.75" hidden="false" customHeight="true" outlineLevel="0" collapsed="false">
      <c r="G33" s="2" t="n">
        <v>145</v>
      </c>
      <c r="H33" s="3" t="n">
        <f aca="false">G33/3.6</f>
        <v>40.2777777777778</v>
      </c>
      <c r="I33" s="3" t="n">
        <f aca="false">$C$3/2*$C$10*$C$8*H33^2</f>
        <v>622.632013888889</v>
      </c>
      <c r="J33" s="3" t="n">
        <f aca="false">($C$5+$C$6)*9.81*$C$12</f>
        <v>73.575</v>
      </c>
      <c r="K33" s="3" t="n">
        <f aca="false">I33+J33</f>
        <v>696.207013888889</v>
      </c>
      <c r="L33" s="3" t="n">
        <f aca="false">(I33*H33/1000)</f>
        <v>25.0782338927469</v>
      </c>
      <c r="M33" s="3" t="n">
        <f aca="false">(J33*H33/1000)</f>
        <v>2.9634375</v>
      </c>
      <c r="N33" s="3" t="n">
        <f aca="false">L33+M33</f>
        <v>28.0416713927469</v>
      </c>
      <c r="O33" s="3" t="n">
        <f aca="false">N33/$C$22</f>
        <v>31.1574126586077</v>
      </c>
      <c r="P33" s="3" t="n">
        <f aca="false">O33/$C$24/$C$26</f>
        <v>36.441418314161</v>
      </c>
      <c r="Q33" s="3" t="n">
        <f aca="false">$C$18/P33*G33</f>
        <v>41.779383746114</v>
      </c>
      <c r="R33" s="3" t="n">
        <f aca="false">$C$18/(P33+$C$37)*G33</f>
        <v>41.6081166061493</v>
      </c>
      <c r="S33" s="3" t="n">
        <f aca="false">100*$R33/MAX(R$5:R$34)</f>
        <v>15.1911310195423</v>
      </c>
    </row>
    <row r="34" customFormat="false" ht="12.75" hidden="false" customHeight="true" outlineLevel="0" collapsed="false">
      <c r="A34" s="2" t="s">
        <v>38</v>
      </c>
      <c r="B34" s="2" t="s">
        <v>39</v>
      </c>
      <c r="C34" s="2" t="n">
        <v>0</v>
      </c>
      <c r="D34" s="2" t="s">
        <v>29</v>
      </c>
      <c r="G34" s="2" t="n">
        <v>150</v>
      </c>
      <c r="H34" s="3" t="n">
        <f aca="false">G34/3.6</f>
        <v>41.6666666666667</v>
      </c>
      <c r="I34" s="3" t="n">
        <f aca="false">$C$3/2*$C$10*$C$8*H34^2</f>
        <v>666.3125</v>
      </c>
      <c r="J34" s="3" t="n">
        <f aca="false">($C$5+$C$6)*9.81*$C$12</f>
        <v>73.575</v>
      </c>
      <c r="K34" s="3" t="n">
        <f aca="false">I34+J34</f>
        <v>739.8875</v>
      </c>
      <c r="L34" s="3" t="n">
        <f aca="false">(I34*H34/1000)</f>
        <v>27.7630208333333</v>
      </c>
      <c r="M34" s="3" t="n">
        <f aca="false">(J34*H34/1000)</f>
        <v>3.065625</v>
      </c>
      <c r="N34" s="3" t="n">
        <f aca="false">L34+M34</f>
        <v>30.8286458333333</v>
      </c>
      <c r="O34" s="3" t="n">
        <f aca="false">N34/$C$22</f>
        <v>34.2540509259259</v>
      </c>
      <c r="P34" s="3" t="n">
        <f aca="false">O34/$C$24/$C$26</f>
        <v>40.0632174572233</v>
      </c>
      <c r="Q34" s="3" t="n">
        <f aca="false">$C$18/P34*G34</f>
        <v>39.3128685104154</v>
      </c>
      <c r="R34" s="3" t="n">
        <f aca="false">$C$18/(P34+$C$37)*G34</f>
        <v>39.1662269171921</v>
      </c>
      <c r="S34" s="3" t="n">
        <f aca="false">100*$R34/MAX(R$5:R$34)</f>
        <v>14.2995966453395</v>
      </c>
    </row>
    <row r="35" customFormat="false" ht="12.75" hidden="false" customHeight="true" outlineLevel="0" collapsed="false">
      <c r="B35" s="2" t="s">
        <v>40</v>
      </c>
      <c r="C35" s="2" t="n">
        <v>0</v>
      </c>
      <c r="D35" s="2" t="s">
        <v>29</v>
      </c>
      <c r="H35" s="3"/>
      <c r="I35" s="3"/>
    </row>
    <row r="36" customFormat="false" ht="12.75" hidden="false" customHeight="true" outlineLevel="0" collapsed="false">
      <c r="B36" s="2" t="s">
        <v>41</v>
      </c>
      <c r="C36" s="2" t="n">
        <v>0.15</v>
      </c>
      <c r="D36" s="2" t="s">
        <v>29</v>
      </c>
      <c r="E36" s="1" t="s">
        <v>42</v>
      </c>
      <c r="F36" s="1"/>
      <c r="H36" s="3"/>
      <c r="I36" s="3"/>
    </row>
    <row r="37" customFormat="false" ht="12.75" hidden="false" customHeight="true" outlineLevel="0" collapsed="false">
      <c r="B37" s="2" t="s">
        <v>43</v>
      </c>
      <c r="C37" s="0" t="n">
        <f aca="false">SUM(C34:C36)</f>
        <v>0.15</v>
      </c>
      <c r="D37" s="2" t="s">
        <v>29</v>
      </c>
    </row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3">
    <mergeCell ref="A1:F1"/>
    <mergeCell ref="G2:M2"/>
    <mergeCell ref="E36:F36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22"/>
  <sheetViews>
    <sheetView showFormulas="false" showGridLines="true" showRowColHeaders="true" showZeros="true" rightToLeft="false" tabSelected="false" showOutlineSymbols="true" defaultGridColor="true" view="normal" topLeftCell="G17" colorId="64" zoomScale="120" zoomScaleNormal="120" zoomScalePageLayoutView="100" workbookViewId="0">
      <selection pane="topLeft" activeCell="G56" activeCellId="0" sqref="G56"/>
    </sheetView>
  </sheetViews>
  <sheetFormatPr defaultColWidth="14.5078125" defaultRowHeight="12.75" zeroHeight="false" outlineLevelRow="0" outlineLevelCol="0"/>
  <cols>
    <col collapsed="false" customWidth="true" hidden="false" outlineLevel="0" max="1" min="1" style="0" width="17.33"/>
    <col collapsed="false" customWidth="true" hidden="false" outlineLevel="0" max="2" min="2" style="0" width="26"/>
    <col collapsed="false" customWidth="true" hidden="false" outlineLevel="0" max="3" min="3" style="0" width="7"/>
    <col collapsed="false" customWidth="true" hidden="false" outlineLevel="0" max="4" min="4" style="0" width="6.51"/>
    <col collapsed="false" customWidth="true" hidden="false" outlineLevel="0" max="5" min="5" style="0" width="21.33"/>
    <col collapsed="false" customWidth="true" hidden="false" outlineLevel="0" max="6" min="6" style="0" width="17.33"/>
    <col collapsed="false" customWidth="true" hidden="false" outlineLevel="0" max="7" min="7" style="0" width="8.83"/>
    <col collapsed="false" customWidth="true" hidden="false" outlineLevel="0" max="8" min="8" style="0" width="7.16"/>
    <col collapsed="false" customWidth="true" hidden="false" outlineLevel="0" max="9" min="9" style="0" width="10.51"/>
    <col collapsed="false" customWidth="true" hidden="false" outlineLevel="0" max="10" min="10" style="0" width="9.67"/>
    <col collapsed="false" customWidth="true" hidden="false" outlineLevel="0" max="11" min="11" style="0" width="12"/>
    <col collapsed="false" customWidth="true" hidden="false" outlineLevel="0" max="12" min="12" style="0" width="11.5"/>
    <col collapsed="false" customWidth="true" hidden="false" outlineLevel="0" max="13" min="13" style="0" width="11.67"/>
    <col collapsed="false" customWidth="true" hidden="false" outlineLevel="0" max="14" min="14" style="0" width="13.34"/>
    <col collapsed="false" customWidth="true" hidden="false" outlineLevel="0" max="15" min="15" style="0" width="13"/>
    <col collapsed="false" customWidth="true" hidden="false" outlineLevel="0" max="16" min="16" style="0" width="14.83"/>
    <col collapsed="false" customWidth="true" hidden="false" outlineLevel="0" max="17" min="17" style="0" width="19.16"/>
    <col collapsed="false" customWidth="true" hidden="false" outlineLevel="0" max="18" min="18" style="0" width="19.51"/>
    <col collapsed="false" customWidth="true" hidden="false" outlineLevel="0" max="20" min="19" style="0" width="17.33"/>
  </cols>
  <sheetData>
    <row r="1" customFormat="false" ht="12.75" hidden="false" customHeight="true" outlineLevel="0" collapsed="false">
      <c r="A1" s="1" t="s">
        <v>44</v>
      </c>
      <c r="B1" s="1"/>
      <c r="C1" s="1"/>
      <c r="D1" s="1"/>
      <c r="E1" s="1"/>
      <c r="F1" s="1"/>
    </row>
    <row r="2" customFormat="false" ht="12.75" hidden="false" customHeight="true" outlineLevel="0" collapsed="false">
      <c r="G2" s="1" t="s">
        <v>1</v>
      </c>
      <c r="H2" s="1"/>
      <c r="I2" s="1"/>
      <c r="J2" s="1"/>
      <c r="K2" s="1"/>
      <c r="L2" s="1"/>
      <c r="M2" s="1"/>
    </row>
    <row r="3" customFormat="false" ht="12.75" hidden="false" customHeight="true" outlineLevel="0" collapsed="false">
      <c r="A3" s="2" t="s">
        <v>2</v>
      </c>
      <c r="B3" s="2" t="s">
        <v>3</v>
      </c>
      <c r="C3" s="2" t="n">
        <v>1.2184</v>
      </c>
      <c r="D3" s="2" t="s">
        <v>4</v>
      </c>
      <c r="E3" s="2" t="s">
        <v>5</v>
      </c>
    </row>
    <row r="4" customFormat="false" ht="12.75" hidden="false" customHeight="true" outlineLevel="0" collapsed="false">
      <c r="C4" s="9" t="s">
        <v>45</v>
      </c>
      <c r="D4" s="9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</row>
    <row r="5" customFormat="false" ht="12.75" hidden="false" customHeight="true" outlineLevel="0" collapsed="false">
      <c r="A5" s="2" t="s">
        <v>19</v>
      </c>
      <c r="B5" s="2" t="s">
        <v>20</v>
      </c>
      <c r="C5" s="10" t="n">
        <v>2108</v>
      </c>
      <c r="D5" s="2" t="s">
        <v>21</v>
      </c>
    </row>
    <row r="6" customFormat="false" ht="12.75" hidden="false" customHeight="true" outlineLevel="0" collapsed="false">
      <c r="B6" s="2" t="s">
        <v>22</v>
      </c>
      <c r="C6" s="10" t="n">
        <v>100</v>
      </c>
      <c r="D6" s="2" t="s">
        <v>21</v>
      </c>
      <c r="G6" s="2" t="n">
        <v>10</v>
      </c>
      <c r="H6" s="3" t="n">
        <f aca="false">G6/3.6</f>
        <v>2.77777777777778</v>
      </c>
      <c r="I6" s="3" t="n">
        <f aca="false">$C$3/2*$C$8*$C$7*H6^2</f>
        <v>2.63986666666667</v>
      </c>
      <c r="J6" s="3" t="n">
        <f aca="false">($C$5+$C$6)*9.81*$C$9</f>
        <v>238.26528</v>
      </c>
      <c r="K6" s="3" t="n">
        <f aca="false">I6+J6</f>
        <v>240.905146666667</v>
      </c>
      <c r="L6" s="3" t="n">
        <f aca="false">(I6*H6/1000)</f>
        <v>0.00733296296296296</v>
      </c>
      <c r="M6" s="3" t="n">
        <f aca="false">(J6*H6/1000)</f>
        <v>0.661848</v>
      </c>
      <c r="N6" s="3" t="n">
        <f aca="false">L6+M6</f>
        <v>0.669180962962963</v>
      </c>
      <c r="O6" s="3" t="n">
        <f aca="false">N6/$C$14</f>
        <v>0.743534403292181</v>
      </c>
      <c r="P6" s="3" t="n">
        <f aca="false">O6/$C$15/$C$16</f>
        <v>0.869630881043487</v>
      </c>
      <c r="Q6" s="3" t="n">
        <f aca="false">$C$12/P6*G6</f>
        <v>977.426191420513</v>
      </c>
      <c r="R6" s="3" t="n">
        <f aca="false">$C$12/(P6+$C$22)*G6</f>
        <v>454.635194903068</v>
      </c>
    </row>
    <row r="7" customFormat="false" ht="12.75" hidden="false" customHeight="true" outlineLevel="0" collapsed="false">
      <c r="B7" s="2" t="s">
        <v>23</v>
      </c>
      <c r="C7" s="10" t="n">
        <v>2.34</v>
      </c>
      <c r="D7" s="2" t="s">
        <v>24</v>
      </c>
      <c r="G7" s="2" t="n">
        <v>20</v>
      </c>
      <c r="H7" s="3" t="n">
        <f aca="false">G7/3.6</f>
        <v>5.55555555555556</v>
      </c>
      <c r="I7" s="3" t="n">
        <f aca="false">$C$3/2*$C$8*$C$7*H7^2</f>
        <v>10.5594666666667</v>
      </c>
      <c r="J7" s="3" t="n">
        <f aca="false">($C$5+$C$6)*9.81*$C$9</f>
        <v>238.26528</v>
      </c>
      <c r="K7" s="3" t="n">
        <f aca="false">I7+J7</f>
        <v>248.824746666667</v>
      </c>
      <c r="L7" s="3" t="n">
        <f aca="false">(I7*H7/1000)</f>
        <v>0.0586637037037037</v>
      </c>
      <c r="M7" s="3" t="n">
        <f aca="false">(J7*H7/1000)</f>
        <v>1.323696</v>
      </c>
      <c r="N7" s="3" t="n">
        <f aca="false">L7+M7</f>
        <v>1.3823597037037</v>
      </c>
      <c r="O7" s="3" t="n">
        <f aca="false">N7/$C$14</f>
        <v>1.53595522633745</v>
      </c>
      <c r="P7" s="3" t="n">
        <f aca="false">O7/$C$15/$C$16</f>
        <v>1.79643886121339</v>
      </c>
      <c r="Q7" s="3" t="n">
        <f aca="false">$C$12/P7*G7</f>
        <v>946.316647175929</v>
      </c>
      <c r="R7" s="3" t="n">
        <f aca="false">$C$12/(P7+$C$22)*G7</f>
        <v>607.916026192813</v>
      </c>
    </row>
    <row r="8" customFormat="false" ht="12.75" hidden="false" customHeight="true" outlineLevel="0" collapsed="false">
      <c r="B8" s="2" t="s">
        <v>25</v>
      </c>
      <c r="C8" s="10" t="n">
        <v>0.24</v>
      </c>
      <c r="G8" s="2" t="n">
        <v>30</v>
      </c>
      <c r="H8" s="3" t="n">
        <f aca="false">G8/3.6</f>
        <v>8.33333333333333</v>
      </c>
      <c r="I8" s="3" t="n">
        <f aca="false">$C$3/2*$C$8*$C$7*H8^2</f>
        <v>23.7588</v>
      </c>
      <c r="J8" s="3" t="n">
        <f aca="false">($C$5+$C$6)*9.81*$C$9</f>
        <v>238.26528</v>
      </c>
      <c r="K8" s="3" t="n">
        <f aca="false">I8+J8</f>
        <v>262.02408</v>
      </c>
      <c r="L8" s="3" t="n">
        <f aca="false">(I8*H8/1000)</f>
        <v>0.19799</v>
      </c>
      <c r="M8" s="3" t="n">
        <f aca="false">(J8*H8/1000)</f>
        <v>1.985544</v>
      </c>
      <c r="N8" s="3" t="n">
        <f aca="false">L8+M8</f>
        <v>2.183534</v>
      </c>
      <c r="O8" s="3" t="n">
        <f aca="false">N8/$C$14</f>
        <v>2.42614888888889</v>
      </c>
      <c r="P8" s="3" t="n">
        <f aca="false">O8/$C$15/$C$16</f>
        <v>2.83760103963613</v>
      </c>
      <c r="Q8" s="3" t="n">
        <f aca="false">$C$12/P8*G8</f>
        <v>898.646414482211</v>
      </c>
      <c r="R8" s="3" t="n">
        <f aca="false">$C$12/(P8+$C$22)*G8</f>
        <v>664.477618611909</v>
      </c>
    </row>
    <row r="9" customFormat="false" ht="12.75" hidden="false" customHeight="true" outlineLevel="0" collapsed="false">
      <c r="B9" s="2" t="s">
        <v>26</v>
      </c>
      <c r="C9" s="11" t="n">
        <v>0.011</v>
      </c>
      <c r="G9" s="2" t="n">
        <v>40</v>
      </c>
      <c r="H9" s="3" t="n">
        <f aca="false">G9/3.6</f>
        <v>11.1111111111111</v>
      </c>
      <c r="I9" s="3" t="n">
        <f aca="false">$C$3/2*$C$8*$C$7*H9^2</f>
        <v>42.2378666666667</v>
      </c>
      <c r="J9" s="3" t="n">
        <f aca="false">($C$5+$C$6)*9.81*$C$9</f>
        <v>238.26528</v>
      </c>
      <c r="K9" s="3" t="n">
        <f aca="false">I9+J9</f>
        <v>280.503146666667</v>
      </c>
      <c r="L9" s="3" t="n">
        <f aca="false">(I9*H9/1000)</f>
        <v>0.469309629629629</v>
      </c>
      <c r="M9" s="3" t="n">
        <f aca="false">(J9*H9/1000)</f>
        <v>2.647392</v>
      </c>
      <c r="N9" s="3" t="n">
        <f aca="false">L9+M9</f>
        <v>3.11670162962963</v>
      </c>
      <c r="O9" s="3" t="n">
        <f aca="false">N9/$C$14</f>
        <v>3.46300181069959</v>
      </c>
      <c r="P9" s="3" t="n">
        <f aca="false">O9/$C$15/$C$16</f>
        <v>4.05029451543811</v>
      </c>
      <c r="Q9" s="3" t="n">
        <f aca="false">$C$12/P9*G9</f>
        <v>839.445128506224</v>
      </c>
      <c r="R9" s="3" t="n">
        <f aca="false">$C$12/(P9+$C$22)*G9</f>
        <v>673.228064146879</v>
      </c>
    </row>
    <row r="10" customFormat="false" ht="12.75" hidden="false" customHeight="true" outlineLevel="0" collapsed="false">
      <c r="B10" s="2" t="s">
        <v>27</v>
      </c>
      <c r="C10" s="11" t="n">
        <v>1.5</v>
      </c>
      <c r="G10" s="2" t="n">
        <v>50</v>
      </c>
      <c r="H10" s="3" t="n">
        <f aca="false">G10/3.6</f>
        <v>13.8888888888889</v>
      </c>
      <c r="I10" s="3" t="n">
        <f aca="false">$C$3/2*$C$8*$C$7*H10^2</f>
        <v>65.9966666666667</v>
      </c>
      <c r="J10" s="3" t="n">
        <f aca="false">($C$5+$C$6)*9.81*$C$9</f>
        <v>238.26528</v>
      </c>
      <c r="K10" s="3" t="n">
        <f aca="false">I10+J10</f>
        <v>304.261946666667</v>
      </c>
      <c r="L10" s="3" t="n">
        <f aca="false">(I10*H10/1000)</f>
        <v>0.91662037037037</v>
      </c>
      <c r="M10" s="3" t="n">
        <f aca="false">(J10*H10/1000)</f>
        <v>3.30924</v>
      </c>
      <c r="N10" s="3" t="n">
        <f aca="false">L10+M10</f>
        <v>4.22586037037037</v>
      </c>
      <c r="O10" s="3" t="n">
        <f aca="false">N10/$C$14</f>
        <v>4.69540041152263</v>
      </c>
      <c r="P10" s="3" t="n">
        <f aca="false">O10/$C$15/$C$16</f>
        <v>5.49169638774577</v>
      </c>
      <c r="Q10" s="3" t="n">
        <f aca="false">$C$12/P10*G10</f>
        <v>773.895659906381</v>
      </c>
      <c r="R10" s="3" t="n">
        <f aca="false">$C$12/(P10+$C$22)*G10</f>
        <v>654.682496862088</v>
      </c>
    </row>
    <row r="11" customFormat="false" ht="12.75" hidden="false" customHeight="true" outlineLevel="0" collapsed="false">
      <c r="B11" s="2" t="s">
        <v>28</v>
      </c>
      <c r="C11" s="10" t="n">
        <v>278</v>
      </c>
      <c r="D11" s="2" t="s">
        <v>29</v>
      </c>
      <c r="G11" s="2" t="n">
        <v>60</v>
      </c>
      <c r="H11" s="3" t="n">
        <f aca="false">G11/3.6</f>
        <v>16.6666666666667</v>
      </c>
      <c r="I11" s="3" t="n">
        <f aca="false">$C$3/2*$C$8*$C$7*H11^2</f>
        <v>95.0352</v>
      </c>
      <c r="J11" s="3" t="n">
        <f aca="false">($C$5+$C$6)*9.81*$C$9</f>
        <v>238.26528</v>
      </c>
      <c r="K11" s="3" t="n">
        <f aca="false">I11+J11</f>
        <v>333.30048</v>
      </c>
      <c r="L11" s="3" t="n">
        <f aca="false">(I11*H11/1000)</f>
        <v>1.58392</v>
      </c>
      <c r="M11" s="3" t="n">
        <f aca="false">(J11*H11/1000)</f>
        <v>3.971088</v>
      </c>
      <c r="N11" s="3" t="n">
        <f aca="false">L11+M11</f>
        <v>5.555008</v>
      </c>
      <c r="O11" s="3" t="n">
        <f aca="false">N11/$C$14</f>
        <v>6.17223111111111</v>
      </c>
      <c r="P11" s="3" t="n">
        <f aca="false">O11/$C$15/$C$16</f>
        <v>7.21898375568551</v>
      </c>
      <c r="Q11" s="3" t="n">
        <f aca="false">$C$12/P11*G11</f>
        <v>706.470629745268</v>
      </c>
      <c r="R11" s="3" t="n">
        <f aca="false">$C$12/(P11+$C$22)*G11</f>
        <v>620.514670864516</v>
      </c>
    </row>
    <row r="12" customFormat="false" ht="12.75" hidden="false" customHeight="true" outlineLevel="0" collapsed="false">
      <c r="B12" s="2" t="s">
        <v>30</v>
      </c>
      <c r="C12" s="10" t="n">
        <v>85</v>
      </c>
      <c r="D12" s="2" t="s">
        <v>31</v>
      </c>
      <c r="G12" s="2" t="n">
        <v>70</v>
      </c>
      <c r="H12" s="3" t="n">
        <f aca="false">G12/3.6</f>
        <v>19.4444444444444</v>
      </c>
      <c r="I12" s="3" t="n">
        <f aca="false">$C$3/2*$C$8*$C$7*H12^2</f>
        <v>129.353466666667</v>
      </c>
      <c r="J12" s="3" t="n">
        <f aca="false">($C$5+$C$6)*9.81*$C$9</f>
        <v>238.26528</v>
      </c>
      <c r="K12" s="3" t="n">
        <f aca="false">I12+J12</f>
        <v>367.618746666667</v>
      </c>
      <c r="L12" s="3" t="n">
        <f aca="false">(I12*H12/1000)</f>
        <v>2.5152062962963</v>
      </c>
      <c r="M12" s="3" t="n">
        <f aca="false">(J12*H12/1000)</f>
        <v>4.632936</v>
      </c>
      <c r="N12" s="3" t="n">
        <f aca="false">L12+M12</f>
        <v>7.1481422962963</v>
      </c>
      <c r="O12" s="3" t="n">
        <f aca="false">N12/$C$14</f>
        <v>7.94238032921811</v>
      </c>
      <c r="P12" s="3" t="n">
        <f aca="false">O12/$C$15/$C$16</f>
        <v>9.28933371838375</v>
      </c>
      <c r="Q12" s="3" t="n">
        <f aca="false">$C$12/P12*G12</f>
        <v>640.519565813945</v>
      </c>
      <c r="R12" s="3" t="n">
        <f aca="false">$C$12/(P12+$C$22)*G12</f>
        <v>578.268735648962</v>
      </c>
    </row>
    <row r="13" customFormat="false" ht="12.75" hidden="false" customHeight="true" outlineLevel="0" collapsed="false">
      <c r="G13" s="2" t="n">
        <v>80</v>
      </c>
      <c r="H13" s="3" t="n">
        <f aca="false">G13/3.6</f>
        <v>22.2222222222222</v>
      </c>
      <c r="I13" s="3" t="n">
        <f aca="false">$C$3/2*$C$8*$C$7*H13^2</f>
        <v>168.951466666667</v>
      </c>
      <c r="J13" s="3" t="n">
        <f aca="false">($C$5+$C$6)*9.81*$C$9</f>
        <v>238.26528</v>
      </c>
      <c r="K13" s="3" t="n">
        <f aca="false">I13+J13</f>
        <v>407.216746666667</v>
      </c>
      <c r="L13" s="3" t="n">
        <f aca="false">(I13*H13/1000)</f>
        <v>3.75447703703704</v>
      </c>
      <c r="M13" s="3" t="n">
        <f aca="false">(J13*H13/1000)</f>
        <v>5.294784</v>
      </c>
      <c r="N13" s="3" t="n">
        <f aca="false">L13+M13</f>
        <v>9.04926103703704</v>
      </c>
      <c r="O13" s="3" t="n">
        <f aca="false">N13/$C$14</f>
        <v>10.0547344855967</v>
      </c>
      <c r="P13" s="3" t="n">
        <f aca="false">O13/$C$15/$C$16</f>
        <v>11.7599233749669</v>
      </c>
      <c r="Q13" s="3" t="n">
        <f aca="false">$C$12/P13*G13</f>
        <v>578.23506014291</v>
      </c>
      <c r="R13" s="3" t="n">
        <f aca="false">$C$12/(P13+$C$22)*G13</f>
        <v>532.918560729024</v>
      </c>
    </row>
    <row r="14" customFormat="false" ht="12.75" hidden="false" customHeight="true" outlineLevel="0" collapsed="false">
      <c r="A14" s="2" t="s">
        <v>32</v>
      </c>
      <c r="B14" s="2" t="s">
        <v>33</v>
      </c>
      <c r="C14" s="2" t="n">
        <v>0.9</v>
      </c>
      <c r="E14" s="2" t="s">
        <v>34</v>
      </c>
      <c r="F14" s="2" t="s">
        <v>35</v>
      </c>
      <c r="G14" s="2" t="n">
        <v>90</v>
      </c>
      <c r="H14" s="3" t="n">
        <f aca="false">G14/3.6</f>
        <v>25</v>
      </c>
      <c r="I14" s="3" t="n">
        <f aca="false">$C$3/2*$C$8*$C$7*H14^2</f>
        <v>213.8292</v>
      </c>
      <c r="J14" s="3" t="n">
        <f aca="false">($C$5+$C$6)*9.81*$C$9</f>
        <v>238.26528</v>
      </c>
      <c r="K14" s="3" t="n">
        <f aca="false">I14+J14</f>
        <v>452.09448</v>
      </c>
      <c r="L14" s="3" t="n">
        <f aca="false">(I14*H14/1000)</f>
        <v>5.34573</v>
      </c>
      <c r="M14" s="3" t="n">
        <f aca="false">(J14*H14/1000)</f>
        <v>5.956632</v>
      </c>
      <c r="N14" s="3" t="n">
        <f aca="false">L14+M14</f>
        <v>11.302362</v>
      </c>
      <c r="O14" s="3" t="n">
        <f aca="false">N14/$C$14</f>
        <v>12.55818</v>
      </c>
      <c r="P14" s="3" t="n">
        <f aca="false">O14/$C$15/$C$16</f>
        <v>14.6879298245614</v>
      </c>
      <c r="Q14" s="3" t="n">
        <f aca="false">$C$12/P14*G14</f>
        <v>520.835821751241</v>
      </c>
      <c r="R14" s="3" t="n">
        <f aca="false">$C$12/(P14+$C$22)*G14</f>
        <v>487.636041565088</v>
      </c>
    </row>
    <row r="15" customFormat="false" ht="12.75" hidden="false" customHeight="true" outlineLevel="0" collapsed="false">
      <c r="B15" s="2" t="s">
        <v>36</v>
      </c>
      <c r="C15" s="2" t="n">
        <v>0.9</v>
      </c>
      <c r="G15" s="2" t="n">
        <v>100</v>
      </c>
      <c r="H15" s="3" t="n">
        <f aca="false">G15/3.6</f>
        <v>27.7777777777778</v>
      </c>
      <c r="I15" s="3" t="n">
        <f aca="false">$C$3/2*$C$8*$C$7*H15^2</f>
        <v>263.986666666667</v>
      </c>
      <c r="J15" s="3" t="n">
        <f aca="false">($C$5+$C$6)*9.81*$C$9</f>
        <v>238.26528</v>
      </c>
      <c r="K15" s="3" t="n">
        <f aca="false">I15+J15</f>
        <v>502.251946666667</v>
      </c>
      <c r="L15" s="3" t="n">
        <f aca="false">(I15*H15/1000)</f>
        <v>7.33296296296296</v>
      </c>
      <c r="M15" s="3" t="n">
        <f aca="false">(J15*H15/1000)</f>
        <v>6.61848</v>
      </c>
      <c r="N15" s="3" t="n">
        <f aca="false">L15+M15</f>
        <v>13.951442962963</v>
      </c>
      <c r="O15" s="3" t="n">
        <f aca="false">N15/$C$14</f>
        <v>15.5016032921811</v>
      </c>
      <c r="P15" s="3" t="n">
        <f aca="false">O15/$C$15/$C$16</f>
        <v>18.1305301662937</v>
      </c>
      <c r="Q15" s="3" t="n">
        <f aca="false">$C$12/P15*G15</f>
        <v>468.822473586696</v>
      </c>
      <c r="R15" s="3" t="n">
        <f aca="false">$C$12/(P15+$C$22)*G15</f>
        <v>444.315966474169</v>
      </c>
    </row>
    <row r="16" customFormat="false" ht="12.75" hidden="false" customHeight="true" outlineLevel="0" collapsed="false">
      <c r="B16" s="2" t="s">
        <v>37</v>
      </c>
      <c r="C16" s="2" t="n">
        <v>0.95</v>
      </c>
      <c r="G16" s="2" t="n">
        <v>110</v>
      </c>
      <c r="H16" s="3" t="n">
        <f aca="false">G16/3.6</f>
        <v>30.5555555555556</v>
      </c>
      <c r="I16" s="3" t="n">
        <f aca="false">$C$3/2*$C$8*$C$7*H16^2</f>
        <v>319.423866666667</v>
      </c>
      <c r="J16" s="3" t="n">
        <f aca="false">($C$5+$C$6)*9.81*$C$9</f>
        <v>238.26528</v>
      </c>
      <c r="K16" s="3" t="n">
        <f aca="false">I16+J16</f>
        <v>557.689146666667</v>
      </c>
      <c r="L16" s="3" t="n">
        <f aca="false">(I16*H16/1000)</f>
        <v>9.7601737037037</v>
      </c>
      <c r="M16" s="3" t="n">
        <f aca="false">(J16*H16/1000)</f>
        <v>7.280328</v>
      </c>
      <c r="N16" s="3" t="n">
        <f aca="false">L16+M16</f>
        <v>17.0405017037037</v>
      </c>
      <c r="O16" s="3" t="n">
        <f aca="false">N16/$C$14</f>
        <v>18.933890781893</v>
      </c>
      <c r="P16" s="3" t="n">
        <f aca="false">O16/$C$15/$C$16</f>
        <v>22.1449014992901</v>
      </c>
      <c r="Q16" s="3" t="n">
        <f aca="false">$C$12/P16*G16</f>
        <v>422.219082812346</v>
      </c>
      <c r="R16" s="3" t="n">
        <f aca="false">$C$12/(P16+$C$22)*G16</f>
        <v>403.976659839611</v>
      </c>
    </row>
    <row r="17" customFormat="false" ht="12.75" hidden="false" customHeight="true" outlineLevel="0" collapsed="false">
      <c r="G17" s="2" t="n">
        <v>120</v>
      </c>
      <c r="H17" s="3" t="n">
        <f aca="false">G17/3.6</f>
        <v>33.3333333333333</v>
      </c>
      <c r="I17" s="3" t="n">
        <f aca="false">$C$3/2*$C$8*$C$7*H17^2</f>
        <v>380.1408</v>
      </c>
      <c r="J17" s="3" t="n">
        <f aca="false">($C$5+$C$6)*9.81*$C$9</f>
        <v>238.26528</v>
      </c>
      <c r="K17" s="3" t="n">
        <f aca="false">I17+J17</f>
        <v>618.40608</v>
      </c>
      <c r="L17" s="3" t="n">
        <f aca="false">(I17*H17/1000)</f>
        <v>12.67136</v>
      </c>
      <c r="M17" s="3" t="n">
        <f aca="false">(J17*H17/1000)</f>
        <v>7.942176</v>
      </c>
      <c r="N17" s="3" t="n">
        <f aca="false">L17+M17</f>
        <v>20.613536</v>
      </c>
      <c r="O17" s="3" t="n">
        <f aca="false">N17/$C$14</f>
        <v>22.9039288888889</v>
      </c>
      <c r="P17" s="3" t="n">
        <f aca="false">O17/$C$15/$C$16</f>
        <v>26.7882209226771</v>
      </c>
      <c r="Q17" s="3" t="n">
        <f aca="false">$C$12/P17*G17</f>
        <v>380.764367646579</v>
      </c>
      <c r="R17" s="3" t="n">
        <f aca="false">$C$12/(P17+$C$22)*G17</f>
        <v>367.062001859792</v>
      </c>
    </row>
    <row r="18" customFormat="false" ht="12.75" hidden="false" customHeight="true" outlineLevel="0" collapsed="false">
      <c r="G18" s="2" t="n">
        <v>130</v>
      </c>
      <c r="H18" s="3" t="n">
        <f aca="false">G18/3.6</f>
        <v>36.1111111111111</v>
      </c>
      <c r="I18" s="3" t="n">
        <f aca="false">$C$3/2*$C$8*$C$7*H18^2</f>
        <v>446.137466666666</v>
      </c>
      <c r="J18" s="3" t="n">
        <f aca="false">($C$5+$C$6)*9.81*$C$9</f>
        <v>238.26528</v>
      </c>
      <c r="K18" s="3" t="n">
        <f aca="false">I18+J18</f>
        <v>684.402746666666</v>
      </c>
      <c r="L18" s="3" t="n">
        <f aca="false">(I18*H18/1000)</f>
        <v>16.1105196296296</v>
      </c>
      <c r="M18" s="3" t="n">
        <f aca="false">(J18*H18/1000)</f>
        <v>8.604024</v>
      </c>
      <c r="N18" s="3" t="n">
        <f aca="false">L18+M18</f>
        <v>24.7145436296296</v>
      </c>
      <c r="O18" s="3" t="n">
        <f aca="false">N18/$C$14</f>
        <v>27.4606040329218</v>
      </c>
      <c r="P18" s="3" t="n">
        <f aca="false">O18/$C$15/$C$16</f>
        <v>32.1176655355811</v>
      </c>
      <c r="Q18" s="3" t="n">
        <f aca="false">$C$12/P18*G18</f>
        <v>344.04742112276</v>
      </c>
      <c r="R18" s="3" t="n">
        <f aca="false">$C$12/(P18+$C$22)*G18</f>
        <v>333.658783652129</v>
      </c>
    </row>
    <row r="19" customFormat="false" ht="12.75" hidden="false" customHeight="true" outlineLevel="0" collapsed="false">
      <c r="A19" s="2" t="s">
        <v>38</v>
      </c>
      <c r="B19" s="2" t="s">
        <v>39</v>
      </c>
      <c r="C19" s="2" t="n">
        <v>0.5</v>
      </c>
      <c r="D19" s="2" t="s">
        <v>29</v>
      </c>
      <c r="G19" s="2" t="n">
        <v>140</v>
      </c>
      <c r="H19" s="3" t="n">
        <f aca="false">G19/3.6</f>
        <v>38.8888888888889</v>
      </c>
      <c r="I19" s="3" t="n">
        <f aca="false">$C$3/2*$C$8*$C$7*H19^2</f>
        <v>517.413866666667</v>
      </c>
      <c r="J19" s="3" t="n">
        <f aca="false">($C$5+$C$6)*9.81*$C$9</f>
        <v>238.26528</v>
      </c>
      <c r="K19" s="3" t="n">
        <f aca="false">I19+J19</f>
        <v>755.679146666667</v>
      </c>
      <c r="L19" s="3" t="n">
        <f aca="false">(I19*H19/1000)</f>
        <v>20.1216503703704</v>
      </c>
      <c r="M19" s="3" t="n">
        <f aca="false">(J19*H19/1000)</f>
        <v>9.265872</v>
      </c>
      <c r="N19" s="3" t="n">
        <f aca="false">L19+M19</f>
        <v>29.3875223703704</v>
      </c>
      <c r="O19" s="3" t="n">
        <f aca="false">N19/$C$14</f>
        <v>32.6528026337449</v>
      </c>
      <c r="P19" s="3" t="n">
        <f aca="false">O19/$C$15/$C$16</f>
        <v>38.1904124371285</v>
      </c>
      <c r="Q19" s="3" t="n">
        <f aca="false">$C$12/P19*G19</f>
        <v>311.596530139352</v>
      </c>
      <c r="R19" s="3" t="n">
        <f aca="false">$C$12/(P19+$C$22)*G19</f>
        <v>303.645694443524</v>
      </c>
    </row>
    <row r="20" customFormat="false" ht="12.75" hidden="false" customHeight="true" outlineLevel="0" collapsed="false">
      <c r="B20" s="2" t="s">
        <v>40</v>
      </c>
      <c r="C20" s="2" t="n">
        <v>0</v>
      </c>
      <c r="D20" s="2" t="s">
        <v>29</v>
      </c>
      <c r="H20" s="3"/>
      <c r="I20" s="3"/>
    </row>
    <row r="21" customFormat="false" ht="12.75" hidden="false" customHeight="true" outlineLevel="0" collapsed="false">
      <c r="B21" s="2" t="s">
        <v>41</v>
      </c>
      <c r="C21" s="2" t="n">
        <v>0.5</v>
      </c>
      <c r="D21" s="2" t="s">
        <v>29</v>
      </c>
      <c r="E21" s="1" t="s">
        <v>42</v>
      </c>
      <c r="F21" s="1"/>
      <c r="H21" s="3"/>
      <c r="I21" s="3"/>
    </row>
    <row r="22" customFormat="false" ht="12.75" hidden="false" customHeight="true" outlineLevel="0" collapsed="false">
      <c r="B22" s="2" t="s">
        <v>43</v>
      </c>
      <c r="C22" s="0" t="n">
        <f aca="false">SUM(C19:C21)</f>
        <v>1</v>
      </c>
      <c r="D22" s="2" t="s">
        <v>29</v>
      </c>
    </row>
  </sheetData>
  <mergeCells count="4">
    <mergeCell ref="A1:F1"/>
    <mergeCell ref="G2:M2"/>
    <mergeCell ref="C4:D4"/>
    <mergeCell ref="E21:F2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22"/>
  <sheetViews>
    <sheetView showFormulas="false" showGridLines="true" showRowColHeaders="true" showZeros="true" rightToLeft="false" tabSelected="false" showOutlineSymbols="true" defaultGridColor="true" view="normal" topLeftCell="G16" colorId="64" zoomScale="120" zoomScaleNormal="120" zoomScalePageLayoutView="100" workbookViewId="0">
      <selection pane="topLeft" activeCell="I59" activeCellId="0" sqref="I59"/>
    </sheetView>
  </sheetViews>
  <sheetFormatPr defaultColWidth="14.5078125" defaultRowHeight="12.75" zeroHeight="false" outlineLevelRow="0" outlineLevelCol="0"/>
  <cols>
    <col collapsed="false" customWidth="true" hidden="false" outlineLevel="0" max="1" min="1" style="0" width="17.33"/>
    <col collapsed="false" customWidth="true" hidden="false" outlineLevel="0" max="2" min="2" style="0" width="26"/>
    <col collapsed="false" customWidth="true" hidden="false" outlineLevel="0" max="3" min="3" style="0" width="7"/>
    <col collapsed="false" customWidth="true" hidden="false" outlineLevel="0" max="4" min="4" style="0" width="6.51"/>
    <col collapsed="false" customWidth="true" hidden="false" outlineLevel="0" max="5" min="5" style="0" width="21.33"/>
    <col collapsed="false" customWidth="true" hidden="false" outlineLevel="0" max="6" min="6" style="0" width="17.33"/>
    <col collapsed="false" customWidth="true" hidden="false" outlineLevel="0" max="7" min="7" style="0" width="8.83"/>
    <col collapsed="false" customWidth="true" hidden="false" outlineLevel="0" max="8" min="8" style="0" width="7.16"/>
    <col collapsed="false" customWidth="true" hidden="false" outlineLevel="0" max="9" min="9" style="0" width="10.51"/>
    <col collapsed="false" customWidth="true" hidden="false" outlineLevel="0" max="10" min="10" style="0" width="9.67"/>
    <col collapsed="false" customWidth="true" hidden="false" outlineLevel="0" max="11" min="11" style="0" width="12"/>
    <col collapsed="false" customWidth="true" hidden="false" outlineLevel="0" max="12" min="12" style="0" width="11.5"/>
    <col collapsed="false" customWidth="true" hidden="false" outlineLevel="0" max="13" min="13" style="0" width="11.67"/>
    <col collapsed="false" customWidth="true" hidden="false" outlineLevel="0" max="14" min="14" style="0" width="13.34"/>
    <col collapsed="false" customWidth="true" hidden="false" outlineLevel="0" max="15" min="15" style="0" width="13"/>
    <col collapsed="false" customWidth="true" hidden="false" outlineLevel="0" max="16" min="16" style="0" width="14.83"/>
    <col collapsed="false" customWidth="true" hidden="false" outlineLevel="0" max="17" min="17" style="0" width="19.16"/>
    <col collapsed="false" customWidth="true" hidden="false" outlineLevel="0" max="18" min="18" style="0" width="19.51"/>
    <col collapsed="false" customWidth="true" hidden="false" outlineLevel="0" max="20" min="19" style="0" width="17.33"/>
  </cols>
  <sheetData>
    <row r="1" customFormat="false" ht="12.75" hidden="false" customHeight="true" outlineLevel="0" collapsed="false">
      <c r="A1" s="1" t="s">
        <v>44</v>
      </c>
      <c r="B1" s="1"/>
      <c r="C1" s="1"/>
      <c r="D1" s="1"/>
      <c r="E1" s="1"/>
      <c r="F1" s="1"/>
    </row>
    <row r="2" customFormat="false" ht="12.75" hidden="false" customHeight="true" outlineLevel="0" collapsed="false">
      <c r="G2" s="1" t="s">
        <v>1</v>
      </c>
      <c r="H2" s="1"/>
      <c r="I2" s="1"/>
      <c r="J2" s="1"/>
      <c r="K2" s="1"/>
      <c r="L2" s="1"/>
      <c r="M2" s="1"/>
    </row>
    <row r="3" customFormat="false" ht="12.75" hidden="false" customHeight="true" outlineLevel="0" collapsed="false">
      <c r="A3" s="2" t="s">
        <v>2</v>
      </c>
      <c r="B3" s="2" t="s">
        <v>3</v>
      </c>
      <c r="C3" s="2" t="n">
        <v>1.2184</v>
      </c>
      <c r="D3" s="2" t="s">
        <v>4</v>
      </c>
      <c r="E3" s="2" t="s">
        <v>5</v>
      </c>
    </row>
    <row r="4" customFormat="false" ht="12.75" hidden="false" customHeight="true" outlineLevel="0" collapsed="false">
      <c r="C4" s="9" t="s">
        <v>46</v>
      </c>
      <c r="D4" s="9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</row>
    <row r="5" customFormat="false" ht="12.75" hidden="false" customHeight="true" outlineLevel="0" collapsed="false">
      <c r="A5" s="2" t="s">
        <v>19</v>
      </c>
      <c r="B5" s="2" t="s">
        <v>20</v>
      </c>
      <c r="C5" s="10" t="n">
        <v>2468</v>
      </c>
      <c r="D5" s="2" t="s">
        <v>21</v>
      </c>
    </row>
    <row r="6" customFormat="false" ht="12.75" hidden="false" customHeight="true" outlineLevel="0" collapsed="false">
      <c r="B6" s="2" t="s">
        <v>22</v>
      </c>
      <c r="C6" s="10" t="n">
        <v>100</v>
      </c>
      <c r="D6" s="2" t="s">
        <v>21</v>
      </c>
      <c r="G6" s="2" t="n">
        <v>10</v>
      </c>
      <c r="H6" s="3" t="n">
        <f aca="false">G6/3.6</f>
        <v>2.77777777777778</v>
      </c>
      <c r="I6" s="3" t="n">
        <f aca="false">$C$3/2*$C$8*$C$7*H6^2</f>
        <v>3.266835</v>
      </c>
      <c r="J6" s="3" t="n">
        <f aca="false">($C$5+$C$6)*9.81*$C$9</f>
        <v>277.11288</v>
      </c>
      <c r="K6" s="3" t="n">
        <f aca="false">I6+J6</f>
        <v>280.379715</v>
      </c>
      <c r="L6" s="3" t="n">
        <f aca="false">(I6*H6/1000)</f>
        <v>0.00907454166666667</v>
      </c>
      <c r="M6" s="3" t="n">
        <f aca="false">(J6*H6/1000)</f>
        <v>0.769758</v>
      </c>
      <c r="N6" s="3" t="n">
        <f aca="false">L6+M6</f>
        <v>0.778832541666667</v>
      </c>
      <c r="O6" s="3" t="n">
        <f aca="false">N6/$C$14</f>
        <v>0.865369490740741</v>
      </c>
      <c r="P6" s="3" t="n">
        <f aca="false">O6/$C$15/$C$16</f>
        <v>1.0121280593459</v>
      </c>
      <c r="Q6" s="3" t="n">
        <f aca="false">$C$12/P6*G6</f>
        <v>889.215541145692</v>
      </c>
      <c r="R6" s="3" t="n">
        <f aca="false">$C$12/(P6+$C$22)*G6</f>
        <v>447.287634511977</v>
      </c>
    </row>
    <row r="7" customFormat="false" ht="12.75" hidden="false" customHeight="true" outlineLevel="0" collapsed="false">
      <c r="B7" s="2" t="s">
        <v>23</v>
      </c>
      <c r="C7" s="12" t="n">
        <v>2.574</v>
      </c>
      <c r="D7" s="2" t="s">
        <v>24</v>
      </c>
      <c r="G7" s="2" t="n">
        <v>20</v>
      </c>
      <c r="H7" s="3" t="n">
        <f aca="false">G7/3.6</f>
        <v>5.55555555555556</v>
      </c>
      <c r="I7" s="3" t="n">
        <f aca="false">$C$3/2*$C$8*$C$7*H7^2</f>
        <v>13.06734</v>
      </c>
      <c r="J7" s="3" t="n">
        <f aca="false">($C$5+$C$6)*9.81*$C$9</f>
        <v>277.11288</v>
      </c>
      <c r="K7" s="3" t="n">
        <f aca="false">I7+J7</f>
        <v>290.18022</v>
      </c>
      <c r="L7" s="3" t="n">
        <f aca="false">(I7*H7/1000)</f>
        <v>0.0725963333333333</v>
      </c>
      <c r="M7" s="3" t="n">
        <f aca="false">(J7*H7/1000)</f>
        <v>1.539516</v>
      </c>
      <c r="N7" s="3" t="n">
        <f aca="false">L7+M7</f>
        <v>1.61211233333333</v>
      </c>
      <c r="O7" s="3" t="n">
        <f aca="false">N7/$C$14</f>
        <v>1.79123592592593</v>
      </c>
      <c r="P7" s="3" t="n">
        <f aca="false">O7/$C$15/$C$16</f>
        <v>2.09501277886073</v>
      </c>
      <c r="Q7" s="3" t="n">
        <f aca="false">$C$12/P7*G7</f>
        <v>859.183303396765</v>
      </c>
      <c r="R7" s="3" t="n">
        <f aca="false">$C$12/(P7+$C$22)*G7</f>
        <v>581.580797434567</v>
      </c>
    </row>
    <row r="8" customFormat="false" ht="12.75" hidden="false" customHeight="true" outlineLevel="0" collapsed="false">
      <c r="B8" s="2" t="s">
        <v>25</v>
      </c>
      <c r="C8" s="12" t="n">
        <v>0.27</v>
      </c>
      <c r="G8" s="2" t="n">
        <v>30</v>
      </c>
      <c r="H8" s="3" t="n">
        <f aca="false">G8/3.6</f>
        <v>8.33333333333333</v>
      </c>
      <c r="I8" s="3" t="n">
        <f aca="false">$C$3/2*$C$8*$C$7*H8^2</f>
        <v>29.401515</v>
      </c>
      <c r="J8" s="3" t="n">
        <f aca="false">($C$5+$C$6)*9.81*$C$9</f>
        <v>277.11288</v>
      </c>
      <c r="K8" s="3" t="n">
        <f aca="false">I8+J8</f>
        <v>306.514395</v>
      </c>
      <c r="L8" s="3" t="n">
        <f aca="false">(I8*H8/1000)</f>
        <v>0.245012625</v>
      </c>
      <c r="M8" s="3" t="n">
        <f aca="false">(J8*H8/1000)</f>
        <v>2.309274</v>
      </c>
      <c r="N8" s="3" t="n">
        <f aca="false">L8+M8</f>
        <v>2.554286625</v>
      </c>
      <c r="O8" s="3" t="n">
        <f aca="false">N8/$C$14</f>
        <v>2.83809625</v>
      </c>
      <c r="P8" s="3" t="n">
        <f aca="false">O8/$C$15/$C$16</f>
        <v>3.31941081871345</v>
      </c>
      <c r="Q8" s="3" t="n">
        <f aca="false">$C$12/P8*G8</f>
        <v>813.397360995068</v>
      </c>
      <c r="R8" s="3" t="n">
        <f aca="false">$C$12/(P8+$C$22)*G8</f>
        <v>625.085251975223</v>
      </c>
    </row>
    <row r="9" customFormat="false" ht="12.75" hidden="false" customHeight="true" outlineLevel="0" collapsed="false">
      <c r="B9" s="2" t="s">
        <v>26</v>
      </c>
      <c r="C9" s="11" t="n">
        <v>0.011</v>
      </c>
      <c r="G9" s="2" t="n">
        <v>40</v>
      </c>
      <c r="H9" s="3" t="n">
        <f aca="false">G9/3.6</f>
        <v>11.1111111111111</v>
      </c>
      <c r="I9" s="3" t="n">
        <f aca="false">$C$3/2*$C$8*$C$7*H9^2</f>
        <v>52.26936</v>
      </c>
      <c r="J9" s="3" t="n">
        <f aca="false">($C$5+$C$6)*9.81*$C$9</f>
        <v>277.11288</v>
      </c>
      <c r="K9" s="3" t="n">
        <f aca="false">I9+J9</f>
        <v>329.38224</v>
      </c>
      <c r="L9" s="3" t="n">
        <f aca="false">(I9*H9/1000)</f>
        <v>0.580770666666667</v>
      </c>
      <c r="M9" s="3" t="n">
        <f aca="false">(J9*H9/1000)</f>
        <v>3.079032</v>
      </c>
      <c r="N9" s="3" t="n">
        <f aca="false">L9+M9</f>
        <v>3.65980266666667</v>
      </c>
      <c r="O9" s="3" t="n">
        <f aca="false">N9/$C$14</f>
        <v>4.06644740740741</v>
      </c>
      <c r="P9" s="3" t="n">
        <f aca="false">O9/$C$15/$C$16</f>
        <v>4.75607883907299</v>
      </c>
      <c r="Q9" s="3" t="n">
        <f aca="false">$C$12/P9*G9</f>
        <v>756.926056486834</v>
      </c>
      <c r="R9" s="3" t="n">
        <f aca="false">$C$12/(P9+$C$22)*G9</f>
        <v>625.425763032074</v>
      </c>
    </row>
    <row r="10" customFormat="false" ht="12.75" hidden="false" customHeight="true" outlineLevel="0" collapsed="false">
      <c r="B10" s="2" t="s">
        <v>27</v>
      </c>
      <c r="C10" s="11" t="n">
        <v>1.5</v>
      </c>
      <c r="G10" s="2" t="n">
        <v>50</v>
      </c>
      <c r="H10" s="3" t="n">
        <f aca="false">G10/3.6</f>
        <v>13.8888888888889</v>
      </c>
      <c r="I10" s="3" t="n">
        <f aca="false">$C$3/2*$C$8*$C$7*H10^2</f>
        <v>81.670875</v>
      </c>
      <c r="J10" s="3" t="n">
        <f aca="false">($C$5+$C$6)*9.81*$C$9</f>
        <v>277.11288</v>
      </c>
      <c r="K10" s="3" t="n">
        <f aca="false">I10+J10</f>
        <v>358.783755</v>
      </c>
      <c r="L10" s="3" t="n">
        <f aca="false">(I10*H10/1000)</f>
        <v>1.13431770833333</v>
      </c>
      <c r="M10" s="3" t="n">
        <f aca="false">(J10*H10/1000)</f>
        <v>3.84879</v>
      </c>
      <c r="N10" s="3" t="n">
        <f aca="false">L10+M10</f>
        <v>4.98310770833333</v>
      </c>
      <c r="O10" s="3" t="n">
        <f aca="false">N10/$C$14</f>
        <v>5.53678634259259</v>
      </c>
      <c r="P10" s="3" t="n">
        <f aca="false">O10/$C$15/$C$16</f>
        <v>6.4757735001083</v>
      </c>
      <c r="Q10" s="3" t="n">
        <f aca="false">$C$12/P10*G10</f>
        <v>694.897682867498</v>
      </c>
      <c r="R10" s="3" t="n">
        <f aca="false">$C$12/(P10+$C$22)*G10</f>
        <v>601.944400794756</v>
      </c>
    </row>
    <row r="11" customFormat="false" ht="12.75" hidden="false" customHeight="true" outlineLevel="0" collapsed="false">
      <c r="B11" s="2" t="s">
        <v>28</v>
      </c>
      <c r="C11" s="10" t="n">
        <v>193</v>
      </c>
      <c r="D11" s="2" t="s">
        <v>29</v>
      </c>
      <c r="G11" s="2" t="n">
        <v>60</v>
      </c>
      <c r="H11" s="3" t="n">
        <f aca="false">G11/3.6</f>
        <v>16.6666666666667</v>
      </c>
      <c r="I11" s="3" t="n">
        <f aca="false">$C$3/2*$C$8*$C$7*H11^2</f>
        <v>117.60606</v>
      </c>
      <c r="J11" s="3" t="n">
        <f aca="false">($C$5+$C$6)*9.81*$C$9</f>
        <v>277.11288</v>
      </c>
      <c r="K11" s="3" t="n">
        <f aca="false">I11+J11</f>
        <v>394.71894</v>
      </c>
      <c r="L11" s="3" t="n">
        <f aca="false">(I11*H11/1000)</f>
        <v>1.960101</v>
      </c>
      <c r="M11" s="3" t="n">
        <f aca="false">(J11*H11/1000)</f>
        <v>4.618548</v>
      </c>
      <c r="N11" s="3" t="n">
        <f aca="false">L11+M11</f>
        <v>6.578649</v>
      </c>
      <c r="O11" s="3" t="n">
        <f aca="false">N11/$C$14</f>
        <v>7.30961</v>
      </c>
      <c r="P11" s="3" t="n">
        <f aca="false">O11/$C$15/$C$16</f>
        <v>8.5492514619883</v>
      </c>
      <c r="Q11" s="3" t="n">
        <f aca="false">$C$12/P11*G11</f>
        <v>631.634245876319</v>
      </c>
      <c r="R11" s="3" t="n">
        <f aca="false">$C$12/(P11+$C$22)*G11</f>
        <v>565.48934976686</v>
      </c>
    </row>
    <row r="12" customFormat="false" ht="12.75" hidden="false" customHeight="true" outlineLevel="0" collapsed="false">
      <c r="B12" s="2" t="s">
        <v>30</v>
      </c>
      <c r="C12" s="10" t="n">
        <v>90</v>
      </c>
      <c r="D12" s="2" t="s">
        <v>31</v>
      </c>
      <c r="G12" s="2" t="n">
        <v>70</v>
      </c>
      <c r="H12" s="3" t="n">
        <f aca="false">G12/3.6</f>
        <v>19.4444444444444</v>
      </c>
      <c r="I12" s="3" t="n">
        <f aca="false">$C$3/2*$C$8*$C$7*H12^2</f>
        <v>160.074915</v>
      </c>
      <c r="J12" s="3" t="n">
        <f aca="false">($C$5+$C$6)*9.81*$C$9</f>
        <v>277.11288</v>
      </c>
      <c r="K12" s="3" t="n">
        <f aca="false">I12+J12</f>
        <v>437.187795</v>
      </c>
      <c r="L12" s="3" t="n">
        <f aca="false">(I12*H12/1000)</f>
        <v>3.11256779166667</v>
      </c>
      <c r="M12" s="3" t="n">
        <f aca="false">(J12*H12/1000)</f>
        <v>5.388306</v>
      </c>
      <c r="N12" s="3" t="n">
        <f aca="false">L12+M12</f>
        <v>8.50087379166667</v>
      </c>
      <c r="O12" s="3" t="n">
        <f aca="false">N12/$C$14</f>
        <v>9.44541532407407</v>
      </c>
      <c r="P12" s="3" t="n">
        <f aca="false">O12/$C$15/$C$16</f>
        <v>11.047269384882</v>
      </c>
      <c r="Q12" s="3" t="n">
        <f aca="false">$C$12/P12*G12</f>
        <v>570.276670235042</v>
      </c>
      <c r="R12" s="3" t="n">
        <f aca="false">$C$12/(P12+$C$22)*G12</f>
        <v>522.940078679226</v>
      </c>
    </row>
    <row r="13" customFormat="false" ht="12.75" hidden="false" customHeight="true" outlineLevel="0" collapsed="false">
      <c r="G13" s="2" t="n">
        <v>80</v>
      </c>
      <c r="H13" s="3" t="n">
        <f aca="false">G13/3.6</f>
        <v>22.2222222222222</v>
      </c>
      <c r="I13" s="3" t="n">
        <f aca="false">$C$3/2*$C$8*$C$7*H13^2</f>
        <v>209.07744</v>
      </c>
      <c r="J13" s="3" t="n">
        <f aca="false">($C$5+$C$6)*9.81*$C$9</f>
        <v>277.11288</v>
      </c>
      <c r="K13" s="3" t="n">
        <f aca="false">I13+J13</f>
        <v>486.19032</v>
      </c>
      <c r="L13" s="3" t="n">
        <f aca="false">(I13*H13/1000)</f>
        <v>4.64616533333333</v>
      </c>
      <c r="M13" s="3" t="n">
        <f aca="false">(J13*H13/1000)</f>
        <v>6.158064</v>
      </c>
      <c r="N13" s="3" t="n">
        <f aca="false">L13+M13</f>
        <v>10.8042293333333</v>
      </c>
      <c r="O13" s="3" t="n">
        <f aca="false">N13/$C$14</f>
        <v>12.0046992592593</v>
      </c>
      <c r="P13" s="3" t="n">
        <f aca="false">O13/$C$15/$C$16</f>
        <v>14.0405839289582</v>
      </c>
      <c r="Q13" s="3" t="n">
        <f aca="false">$C$12/P13*G13</f>
        <v>512.799185306692</v>
      </c>
      <c r="R13" s="3" t="n">
        <f aca="false">$C$12/(P13+$C$22)*G13</f>
        <v>478.704818510242</v>
      </c>
    </row>
    <row r="14" customFormat="false" ht="12.75" hidden="false" customHeight="true" outlineLevel="0" collapsed="false">
      <c r="A14" s="2" t="s">
        <v>32</v>
      </c>
      <c r="B14" s="2" t="s">
        <v>33</v>
      </c>
      <c r="C14" s="2" t="n">
        <v>0.9</v>
      </c>
      <c r="E14" s="2" t="s">
        <v>34</v>
      </c>
      <c r="F14" s="2" t="s">
        <v>35</v>
      </c>
      <c r="G14" s="2" t="n">
        <v>90</v>
      </c>
      <c r="H14" s="3" t="n">
        <f aca="false">G14/3.6</f>
        <v>25</v>
      </c>
      <c r="I14" s="3" t="n">
        <f aca="false">$C$3/2*$C$8*$C$7*H14^2</f>
        <v>264.613635</v>
      </c>
      <c r="J14" s="3" t="n">
        <f aca="false">($C$5+$C$6)*9.81*$C$9</f>
        <v>277.11288</v>
      </c>
      <c r="K14" s="3" t="n">
        <f aca="false">I14+J14</f>
        <v>541.726515</v>
      </c>
      <c r="L14" s="3" t="n">
        <f aca="false">(I14*H14/1000)</f>
        <v>6.615340875</v>
      </c>
      <c r="M14" s="3" t="n">
        <f aca="false">(J14*H14/1000)</f>
        <v>6.927822</v>
      </c>
      <c r="N14" s="3" t="n">
        <f aca="false">L14+M14</f>
        <v>13.543162875</v>
      </c>
      <c r="O14" s="3" t="n">
        <f aca="false">N14/$C$14</f>
        <v>15.04795875</v>
      </c>
      <c r="P14" s="3" t="n">
        <f aca="false">O14/$C$15/$C$16</f>
        <v>17.599951754386</v>
      </c>
      <c r="Q14" s="3" t="n">
        <f aca="false">$C$12/P14*G14</f>
        <v>460.22853431865</v>
      </c>
      <c r="R14" s="3" t="n">
        <f aca="false">$C$12/(P14+$C$22)*G14</f>
        <v>435.485000550605</v>
      </c>
    </row>
    <row r="15" customFormat="false" ht="12.75" hidden="false" customHeight="true" outlineLevel="0" collapsed="false">
      <c r="B15" s="2" t="s">
        <v>36</v>
      </c>
      <c r="C15" s="2" t="n">
        <v>0.9</v>
      </c>
      <c r="G15" s="2" t="n">
        <v>100</v>
      </c>
      <c r="H15" s="3" t="n">
        <f aca="false">G15/3.6</f>
        <v>27.7777777777778</v>
      </c>
      <c r="I15" s="3" t="n">
        <f aca="false">$C$3/2*$C$8*$C$7*H15^2</f>
        <v>326.6835</v>
      </c>
      <c r="J15" s="3" t="n">
        <f aca="false">($C$5+$C$6)*9.81*$C$9</f>
        <v>277.11288</v>
      </c>
      <c r="K15" s="3" t="n">
        <f aca="false">I15+J15</f>
        <v>603.79638</v>
      </c>
      <c r="L15" s="3" t="n">
        <f aca="false">(I15*H15/1000)</f>
        <v>9.07454166666667</v>
      </c>
      <c r="M15" s="3" t="n">
        <f aca="false">(J15*H15/1000)</f>
        <v>7.69758</v>
      </c>
      <c r="N15" s="3" t="n">
        <f aca="false">L15+M15</f>
        <v>16.7721216666667</v>
      </c>
      <c r="O15" s="3" t="n">
        <f aca="false">N15/$C$14</f>
        <v>18.6356907407407</v>
      </c>
      <c r="P15" s="3" t="n">
        <f aca="false">O15/$C$15/$C$16</f>
        <v>21.7961295213342</v>
      </c>
      <c r="Q15" s="3" t="n">
        <f aca="false">$C$12/P15*G15</f>
        <v>412.917348063597</v>
      </c>
      <c r="R15" s="3" t="n">
        <f aca="false">$C$12/(P15+$C$22)*G15</f>
        <v>394.803863154803</v>
      </c>
    </row>
    <row r="16" customFormat="false" ht="12.75" hidden="false" customHeight="true" outlineLevel="0" collapsed="false">
      <c r="B16" s="2" t="s">
        <v>37</v>
      </c>
      <c r="C16" s="2" t="n">
        <v>0.95</v>
      </c>
      <c r="G16" s="2" t="n">
        <v>110</v>
      </c>
      <c r="H16" s="3" t="n">
        <f aca="false">G16/3.6</f>
        <v>30.5555555555556</v>
      </c>
      <c r="I16" s="3" t="n">
        <f aca="false">$C$3/2*$C$8*$C$7*H16^2</f>
        <v>395.287035</v>
      </c>
      <c r="J16" s="3" t="n">
        <f aca="false">($C$5+$C$6)*9.81*$C$9</f>
        <v>277.11288</v>
      </c>
      <c r="K16" s="3" t="n">
        <f aca="false">I16+J16</f>
        <v>672.399915</v>
      </c>
      <c r="L16" s="3" t="n">
        <f aca="false">(I16*H16/1000)</f>
        <v>12.0782149583333</v>
      </c>
      <c r="M16" s="3" t="n">
        <f aca="false">(J16*H16/1000)</f>
        <v>8.467338</v>
      </c>
      <c r="N16" s="3" t="n">
        <f aca="false">L16+M16</f>
        <v>20.5455529583333</v>
      </c>
      <c r="O16" s="3" t="n">
        <f aca="false">N16/$C$14</f>
        <v>22.8283921759259</v>
      </c>
      <c r="P16" s="3" t="n">
        <f aca="false">O16/$C$15/$C$16</f>
        <v>26.6998738899718</v>
      </c>
      <c r="Q16" s="3" t="n">
        <f aca="false">$C$12/P16*G16</f>
        <v>370.788268169249</v>
      </c>
      <c r="R16" s="3" t="n">
        <f aca="false">$C$12/(P16+$C$22)*G16</f>
        <v>357.402349170409</v>
      </c>
    </row>
    <row r="17" customFormat="false" ht="12.75" hidden="false" customHeight="true" outlineLevel="0" collapsed="false">
      <c r="G17" s="2" t="n">
        <v>120</v>
      </c>
      <c r="H17" s="3" t="n">
        <f aca="false">G17/3.6</f>
        <v>33.3333333333333</v>
      </c>
      <c r="I17" s="3" t="n">
        <f aca="false">$C$3/2*$C$8*$C$7*H17^2</f>
        <v>470.42424</v>
      </c>
      <c r="J17" s="3" t="n">
        <f aca="false">($C$5+$C$6)*9.81*$C$9</f>
        <v>277.11288</v>
      </c>
      <c r="K17" s="3" t="n">
        <f aca="false">I17+J17</f>
        <v>747.53712</v>
      </c>
      <c r="L17" s="3" t="n">
        <f aca="false">(I17*H17/1000)</f>
        <v>15.680808</v>
      </c>
      <c r="M17" s="3" t="n">
        <f aca="false">(J17*H17/1000)</f>
        <v>9.237096</v>
      </c>
      <c r="N17" s="3" t="n">
        <f aca="false">L17+M17</f>
        <v>24.917904</v>
      </c>
      <c r="O17" s="3" t="n">
        <f aca="false">N17/$C$14</f>
        <v>27.68656</v>
      </c>
      <c r="P17" s="3" t="n">
        <f aca="false">O17/$C$15/$C$16</f>
        <v>32.3819415204678</v>
      </c>
      <c r="Q17" s="3" t="n">
        <f aca="false">$C$12/P17*G17</f>
        <v>333.519223767778</v>
      </c>
      <c r="R17" s="3" t="n">
        <f aca="false">$C$12/(P17+$C$22)*G17</f>
        <v>323.528216397422</v>
      </c>
    </row>
    <row r="18" customFormat="false" ht="12.75" hidden="false" customHeight="true" outlineLevel="0" collapsed="false">
      <c r="G18" s="2" t="n">
        <v>130</v>
      </c>
      <c r="H18" s="3" t="n">
        <f aca="false">G18/3.6</f>
        <v>36.1111111111111</v>
      </c>
      <c r="I18" s="3" t="n">
        <f aca="false">$C$3/2*$C$8*$C$7*H18^2</f>
        <v>552.095115</v>
      </c>
      <c r="J18" s="3" t="n">
        <f aca="false">($C$5+$C$6)*9.81*$C$9</f>
        <v>277.11288</v>
      </c>
      <c r="K18" s="3" t="n">
        <f aca="false">I18+J18</f>
        <v>829.207995</v>
      </c>
      <c r="L18" s="3" t="n">
        <f aca="false">(I18*H18/1000)</f>
        <v>19.9367680416667</v>
      </c>
      <c r="M18" s="3" t="n">
        <f aca="false">(J18*H18/1000)</f>
        <v>10.006854</v>
      </c>
      <c r="N18" s="3" t="n">
        <f aca="false">L18+M18</f>
        <v>29.9436220416667</v>
      </c>
      <c r="O18" s="3" t="n">
        <f aca="false">N18/$C$14</f>
        <v>33.2706911574074</v>
      </c>
      <c r="P18" s="3" t="n">
        <f aca="false">O18/$C$15/$C$16</f>
        <v>38.9130890729911</v>
      </c>
      <c r="Q18" s="3" t="n">
        <f aca="false">$C$12/P18*G18</f>
        <v>300.670038763917</v>
      </c>
      <c r="R18" s="3" t="n">
        <f aca="false">$C$12/(P18+$C$22)*G18</f>
        <v>293.136920036523</v>
      </c>
    </row>
    <row r="19" customFormat="false" ht="12.75" hidden="false" customHeight="true" outlineLevel="0" collapsed="false">
      <c r="A19" s="2" t="s">
        <v>38</v>
      </c>
      <c r="B19" s="2" t="s">
        <v>39</v>
      </c>
      <c r="C19" s="2" t="n">
        <v>0.5</v>
      </c>
      <c r="D19" s="2" t="s">
        <v>29</v>
      </c>
      <c r="G19" s="2" t="n">
        <v>140</v>
      </c>
      <c r="H19" s="3" t="n">
        <f aca="false">G19/3.6</f>
        <v>38.8888888888889</v>
      </c>
      <c r="I19" s="3" t="n">
        <f aca="false">$C$3/2*$C$8*$C$7*H19^2</f>
        <v>640.29966</v>
      </c>
      <c r="J19" s="3" t="n">
        <f aca="false">($C$5+$C$6)*9.81*$C$9</f>
        <v>277.11288</v>
      </c>
      <c r="K19" s="3" t="n">
        <f aca="false">I19+J19</f>
        <v>917.41254</v>
      </c>
      <c r="L19" s="3" t="n">
        <f aca="false">(I19*H19/1000)</f>
        <v>24.9005423333333</v>
      </c>
      <c r="M19" s="3" t="n">
        <f aca="false">(J19*H19/1000)</f>
        <v>10.776612</v>
      </c>
      <c r="N19" s="3" t="n">
        <f aca="false">L19+M19</f>
        <v>35.6771543333333</v>
      </c>
      <c r="O19" s="3" t="n">
        <f aca="false">N19/$C$14</f>
        <v>39.6412825925926</v>
      </c>
      <c r="P19" s="3" t="n">
        <f aca="false">O19/$C$15/$C$16</f>
        <v>46.3640732077106</v>
      </c>
      <c r="Q19" s="3" t="n">
        <f aca="false">$C$12/P19*G19</f>
        <v>271.762145304881</v>
      </c>
      <c r="R19" s="3" t="n">
        <f aca="false">$C$12/(P19+$C$22)*G19</f>
        <v>266.024417805958</v>
      </c>
    </row>
    <row r="20" customFormat="false" ht="12.75" hidden="false" customHeight="true" outlineLevel="0" collapsed="false">
      <c r="B20" s="2" t="s">
        <v>40</v>
      </c>
      <c r="C20" s="2" t="n">
        <v>0</v>
      </c>
      <c r="D20" s="2" t="s">
        <v>29</v>
      </c>
      <c r="H20" s="3"/>
      <c r="I20" s="3"/>
    </row>
    <row r="21" customFormat="false" ht="12.75" hidden="false" customHeight="true" outlineLevel="0" collapsed="false">
      <c r="B21" s="2" t="s">
        <v>41</v>
      </c>
      <c r="C21" s="2" t="n">
        <v>0.5</v>
      </c>
      <c r="D21" s="2" t="s">
        <v>29</v>
      </c>
      <c r="E21" s="1" t="s">
        <v>42</v>
      </c>
      <c r="F21" s="1"/>
      <c r="H21" s="3"/>
      <c r="I21" s="3"/>
    </row>
    <row r="22" customFormat="false" ht="12.75" hidden="false" customHeight="true" outlineLevel="0" collapsed="false">
      <c r="B22" s="2" t="s">
        <v>43</v>
      </c>
      <c r="C22" s="0" t="n">
        <f aca="false">SUM(C19:C21)</f>
        <v>1</v>
      </c>
      <c r="D22" s="2" t="s">
        <v>29</v>
      </c>
    </row>
  </sheetData>
  <mergeCells count="4">
    <mergeCell ref="A1:F1"/>
    <mergeCell ref="G2:M2"/>
    <mergeCell ref="C4:D4"/>
    <mergeCell ref="E21:F2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22"/>
  <sheetViews>
    <sheetView showFormulas="false" showGridLines="true" showRowColHeaders="true" showZeros="true" rightToLeft="false" tabSelected="false" showOutlineSymbols="true" defaultGridColor="true" view="normal" topLeftCell="G14" colorId="64" zoomScale="120" zoomScaleNormal="120" zoomScalePageLayoutView="100" workbookViewId="0">
      <selection pane="topLeft" activeCell="A35" activeCellId="0" sqref="A35"/>
    </sheetView>
  </sheetViews>
  <sheetFormatPr defaultColWidth="14.5078125" defaultRowHeight="12.75" zeroHeight="false" outlineLevelRow="0" outlineLevelCol="0"/>
  <cols>
    <col collapsed="false" customWidth="true" hidden="false" outlineLevel="0" max="1" min="1" style="0" width="17.33"/>
    <col collapsed="false" customWidth="true" hidden="false" outlineLevel="0" max="2" min="2" style="0" width="26"/>
    <col collapsed="false" customWidth="true" hidden="false" outlineLevel="0" max="3" min="3" style="0" width="7"/>
    <col collapsed="false" customWidth="true" hidden="false" outlineLevel="0" max="4" min="4" style="0" width="6.51"/>
    <col collapsed="false" customWidth="true" hidden="false" outlineLevel="0" max="5" min="5" style="0" width="21.33"/>
    <col collapsed="false" customWidth="true" hidden="false" outlineLevel="0" max="6" min="6" style="0" width="17.33"/>
    <col collapsed="false" customWidth="true" hidden="false" outlineLevel="0" max="7" min="7" style="0" width="8.83"/>
    <col collapsed="false" customWidth="true" hidden="false" outlineLevel="0" max="8" min="8" style="0" width="7.16"/>
    <col collapsed="false" customWidth="true" hidden="false" outlineLevel="0" max="9" min="9" style="0" width="10.51"/>
    <col collapsed="false" customWidth="true" hidden="false" outlineLevel="0" max="10" min="10" style="0" width="9.67"/>
    <col collapsed="false" customWidth="true" hidden="false" outlineLevel="0" max="11" min="11" style="0" width="12"/>
    <col collapsed="false" customWidth="true" hidden="false" outlineLevel="0" max="12" min="12" style="0" width="11.5"/>
    <col collapsed="false" customWidth="true" hidden="false" outlineLevel="0" max="13" min="13" style="0" width="11.67"/>
    <col collapsed="false" customWidth="true" hidden="false" outlineLevel="0" max="14" min="14" style="0" width="13.34"/>
    <col collapsed="false" customWidth="true" hidden="false" outlineLevel="0" max="15" min="15" style="0" width="13"/>
    <col collapsed="false" customWidth="true" hidden="false" outlineLevel="0" max="16" min="16" style="0" width="14.83"/>
    <col collapsed="false" customWidth="true" hidden="false" outlineLevel="0" max="17" min="17" style="0" width="19.16"/>
    <col collapsed="false" customWidth="true" hidden="false" outlineLevel="0" max="18" min="18" style="0" width="19.51"/>
    <col collapsed="false" customWidth="true" hidden="false" outlineLevel="0" max="20" min="19" style="0" width="17.33"/>
  </cols>
  <sheetData>
    <row r="1" customFormat="false" ht="12.75" hidden="false" customHeight="true" outlineLevel="0" collapsed="false">
      <c r="A1" s="1" t="s">
        <v>44</v>
      </c>
      <c r="B1" s="1"/>
      <c r="C1" s="1"/>
      <c r="D1" s="1"/>
      <c r="E1" s="1"/>
      <c r="F1" s="1"/>
    </row>
    <row r="2" customFormat="false" ht="12.75" hidden="false" customHeight="true" outlineLevel="0" collapsed="false">
      <c r="G2" s="1" t="s">
        <v>1</v>
      </c>
      <c r="H2" s="1"/>
      <c r="I2" s="1"/>
      <c r="J2" s="1"/>
      <c r="K2" s="1"/>
      <c r="L2" s="1"/>
      <c r="M2" s="1"/>
    </row>
    <row r="3" customFormat="false" ht="12.75" hidden="false" customHeight="true" outlineLevel="0" collapsed="false">
      <c r="A3" s="2" t="s">
        <v>2</v>
      </c>
      <c r="B3" s="2" t="s">
        <v>3</v>
      </c>
      <c r="C3" s="2" t="n">
        <v>1.2184</v>
      </c>
      <c r="D3" s="2" t="s">
        <v>4</v>
      </c>
      <c r="E3" s="2" t="s">
        <v>5</v>
      </c>
    </row>
    <row r="4" customFormat="false" ht="12.75" hidden="false" customHeight="true" outlineLevel="0" collapsed="false">
      <c r="C4" s="9" t="s">
        <v>47</v>
      </c>
      <c r="D4" s="9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</row>
    <row r="5" customFormat="false" ht="12.75" hidden="false" customHeight="true" outlineLevel="0" collapsed="false">
      <c r="A5" s="2" t="s">
        <v>19</v>
      </c>
      <c r="B5" s="2" t="s">
        <v>20</v>
      </c>
      <c r="C5" s="10" t="n">
        <v>1585</v>
      </c>
      <c r="D5" s="2" t="s">
        <v>21</v>
      </c>
    </row>
    <row r="6" customFormat="false" ht="12.75" hidden="false" customHeight="true" outlineLevel="0" collapsed="false">
      <c r="B6" s="2" t="s">
        <v>22</v>
      </c>
      <c r="C6" s="10" t="n">
        <v>100</v>
      </c>
      <c r="D6" s="2" t="s">
        <v>21</v>
      </c>
      <c r="G6" s="2" t="n">
        <v>10</v>
      </c>
      <c r="H6" s="3" t="n">
        <f aca="false">G6/3.6</f>
        <v>2.77777777777778</v>
      </c>
      <c r="I6" s="3" t="n">
        <f aca="false">$C$3/2*$C$8*$C$7*H6^2</f>
        <v>2.779475</v>
      </c>
      <c r="J6" s="3" t="n">
        <f aca="false">($C$5+$C$6)*9.81*$C$9</f>
        <v>181.82835</v>
      </c>
      <c r="K6" s="3" t="n">
        <f aca="false">I6+J6</f>
        <v>184.607825</v>
      </c>
      <c r="L6" s="3" t="n">
        <f aca="false">(I6*H6/1000)</f>
        <v>0.00772076388888889</v>
      </c>
      <c r="M6" s="3" t="n">
        <f aca="false">(J6*H6/1000)</f>
        <v>0.50507875</v>
      </c>
      <c r="N6" s="3" t="n">
        <f aca="false">L6+M6</f>
        <v>0.512799513888889</v>
      </c>
      <c r="O6" s="3" t="n">
        <f aca="false">N6/$C$14</f>
        <v>0.569777237654321</v>
      </c>
      <c r="P6" s="3" t="n">
        <f aca="false">O6/$C$15/$C$16</f>
        <v>0.666406125911486</v>
      </c>
      <c r="Q6" s="3" t="n">
        <f aca="false">$C$12/P6*G6</f>
        <v>363.141919905075</v>
      </c>
      <c r="R6" s="3" t="n">
        <f aca="false">$C$12/(P6+$C$22)*G6</f>
        <v>145.222701859447</v>
      </c>
    </row>
    <row r="7" customFormat="false" ht="12.75" hidden="false" customHeight="true" outlineLevel="0" collapsed="false">
      <c r="B7" s="2" t="s">
        <v>23</v>
      </c>
      <c r="C7" s="10" t="n">
        <v>2.19</v>
      </c>
      <c r="D7" s="2" t="s">
        <v>24</v>
      </c>
      <c r="G7" s="2" t="n">
        <v>20</v>
      </c>
      <c r="H7" s="3" t="n">
        <f aca="false">G7/3.6</f>
        <v>5.55555555555556</v>
      </c>
      <c r="I7" s="3" t="n">
        <f aca="false">$C$3/2*$C$8*$C$7*H7^2</f>
        <v>11.1179</v>
      </c>
      <c r="J7" s="3" t="n">
        <f aca="false">($C$5+$C$6)*9.81*$C$9</f>
        <v>181.82835</v>
      </c>
      <c r="K7" s="3" t="n">
        <f aca="false">I7+J7</f>
        <v>192.94625</v>
      </c>
      <c r="L7" s="3" t="n">
        <f aca="false">(I7*H7/1000)</f>
        <v>0.0617661111111111</v>
      </c>
      <c r="M7" s="3" t="n">
        <f aca="false">(J7*H7/1000)</f>
        <v>1.0101575</v>
      </c>
      <c r="N7" s="3" t="n">
        <f aca="false">L7+M7</f>
        <v>1.07192361111111</v>
      </c>
      <c r="O7" s="3" t="n">
        <f aca="false">N7/$C$14</f>
        <v>1.1910262345679</v>
      </c>
      <c r="P7" s="3" t="n">
        <f aca="false">O7/$C$15/$C$16</f>
        <v>1.3930131398455</v>
      </c>
      <c r="Q7" s="3" t="n">
        <f aca="false">$C$12/P7*G7</f>
        <v>347.448266032639</v>
      </c>
      <c r="R7" s="3" t="n">
        <f aca="false">$C$12/(P7+$C$22)*G7</f>
        <v>202.255471121754</v>
      </c>
    </row>
    <row r="8" customFormat="false" ht="12.75" hidden="false" customHeight="true" outlineLevel="0" collapsed="false">
      <c r="B8" s="2" t="s">
        <v>25</v>
      </c>
      <c r="C8" s="10" t="n">
        <v>0.27</v>
      </c>
      <c r="G8" s="2" t="n">
        <v>30</v>
      </c>
      <c r="H8" s="3" t="n">
        <f aca="false">G8/3.6</f>
        <v>8.33333333333333</v>
      </c>
      <c r="I8" s="3" t="n">
        <f aca="false">$C$3/2*$C$8*$C$7*H8^2</f>
        <v>25.015275</v>
      </c>
      <c r="J8" s="3" t="n">
        <f aca="false">($C$5+$C$6)*9.81*$C$9</f>
        <v>181.82835</v>
      </c>
      <c r="K8" s="3" t="n">
        <f aca="false">I8+J8</f>
        <v>206.843625</v>
      </c>
      <c r="L8" s="3" t="n">
        <f aca="false">(I8*H8/1000)</f>
        <v>0.208460625</v>
      </c>
      <c r="M8" s="3" t="n">
        <f aca="false">(J8*H8/1000)</f>
        <v>1.51523625</v>
      </c>
      <c r="N8" s="3" t="n">
        <f aca="false">L8+M8</f>
        <v>1.723696875</v>
      </c>
      <c r="O8" s="3" t="n">
        <f aca="false">N8/$C$14</f>
        <v>1.91521875</v>
      </c>
      <c r="P8" s="3" t="n">
        <f aca="false">O8/$C$15/$C$16</f>
        <v>2.24002192982456</v>
      </c>
      <c r="Q8" s="3" t="n">
        <f aca="false">$C$12/P8*G8</f>
        <v>324.103969846786</v>
      </c>
      <c r="R8" s="3" t="n">
        <f aca="false">$C$12/(P8+$C$22)*G8</f>
        <v>224.072557446953</v>
      </c>
    </row>
    <row r="9" customFormat="false" ht="12.75" hidden="false" customHeight="true" outlineLevel="0" collapsed="false">
      <c r="B9" s="2" t="s">
        <v>26</v>
      </c>
      <c r="C9" s="11" t="n">
        <v>0.011</v>
      </c>
      <c r="G9" s="2" t="n">
        <v>40</v>
      </c>
      <c r="H9" s="3" t="n">
        <f aca="false">G9/3.6</f>
        <v>11.1111111111111</v>
      </c>
      <c r="I9" s="3" t="n">
        <f aca="false">$C$3/2*$C$8*$C$7*H9^2</f>
        <v>44.4716</v>
      </c>
      <c r="J9" s="3" t="n">
        <f aca="false">($C$5+$C$6)*9.81*$C$9</f>
        <v>181.82835</v>
      </c>
      <c r="K9" s="3" t="n">
        <f aca="false">I9+J9</f>
        <v>226.29995</v>
      </c>
      <c r="L9" s="3" t="n">
        <f aca="false">(I9*H9/1000)</f>
        <v>0.494128888888889</v>
      </c>
      <c r="M9" s="3" t="n">
        <f aca="false">(J9*H9/1000)</f>
        <v>2.020315</v>
      </c>
      <c r="N9" s="3" t="n">
        <f aca="false">L9+M9</f>
        <v>2.51444388888889</v>
      </c>
      <c r="O9" s="3" t="n">
        <f aca="false">N9/$C$14</f>
        <v>2.79382654320988</v>
      </c>
      <c r="P9" s="3" t="n">
        <f aca="false">O9/$C$15/$C$16</f>
        <v>3.2676333838712</v>
      </c>
      <c r="Q9" s="3" t="n">
        <f aca="false">$C$12/P9*G9</f>
        <v>296.238863508366</v>
      </c>
      <c r="R9" s="3" t="n">
        <f aca="false">$C$12/(P9+$C$22)*G9</f>
        <v>226.823607589722</v>
      </c>
    </row>
    <row r="10" customFormat="false" ht="12.75" hidden="false" customHeight="true" outlineLevel="0" collapsed="false">
      <c r="B10" s="2" t="s">
        <v>27</v>
      </c>
      <c r="C10" s="11" t="n">
        <v>1.5</v>
      </c>
      <c r="G10" s="2" t="n">
        <v>50</v>
      </c>
      <c r="H10" s="3" t="n">
        <f aca="false">G10/3.6</f>
        <v>13.8888888888889</v>
      </c>
      <c r="I10" s="3" t="n">
        <f aca="false">$C$3/2*$C$8*$C$7*H10^2</f>
        <v>69.486875</v>
      </c>
      <c r="J10" s="3" t="n">
        <f aca="false">($C$5+$C$6)*9.81*$C$9</f>
        <v>181.82835</v>
      </c>
      <c r="K10" s="3" t="n">
        <f aca="false">I10+J10</f>
        <v>251.315225</v>
      </c>
      <c r="L10" s="3" t="n">
        <f aca="false">(I10*H10/1000)</f>
        <v>0.965095486111111</v>
      </c>
      <c r="M10" s="3" t="n">
        <f aca="false">(J10*H10/1000)</f>
        <v>2.52539375</v>
      </c>
      <c r="N10" s="3" t="n">
        <f aca="false">L10+M10</f>
        <v>3.49048923611111</v>
      </c>
      <c r="O10" s="3" t="n">
        <f aca="false">N10/$C$14</f>
        <v>3.87832137345679</v>
      </c>
      <c r="P10" s="3" t="n">
        <f aca="false">O10/$C$15/$C$16</f>
        <v>4.53604839000794</v>
      </c>
      <c r="Q10" s="3" t="n">
        <f aca="false">$C$12/P10*G10</f>
        <v>266.752004380156</v>
      </c>
      <c r="R10" s="3" t="n">
        <f aca="false">$C$12/(P10+$C$22)*G10</f>
        <v>218.567453670372</v>
      </c>
    </row>
    <row r="11" customFormat="false" ht="12.75" hidden="false" customHeight="true" outlineLevel="0" collapsed="false">
      <c r="B11" s="2" t="s">
        <v>28</v>
      </c>
      <c r="C11" s="10" t="n">
        <v>85</v>
      </c>
      <c r="D11" s="2" t="s">
        <v>29</v>
      </c>
      <c r="G11" s="2" t="n">
        <v>60</v>
      </c>
      <c r="H11" s="3" t="n">
        <f aca="false">G11/3.6</f>
        <v>16.6666666666667</v>
      </c>
      <c r="I11" s="3" t="n">
        <f aca="false">$C$3/2*$C$8*$C$7*H11^2</f>
        <v>100.0611</v>
      </c>
      <c r="J11" s="3" t="n">
        <f aca="false">($C$5+$C$6)*9.81*$C$9</f>
        <v>181.82835</v>
      </c>
      <c r="K11" s="3" t="n">
        <f aca="false">I11+J11</f>
        <v>281.88945</v>
      </c>
      <c r="L11" s="3" t="n">
        <f aca="false">(I11*H11/1000)</f>
        <v>1.667685</v>
      </c>
      <c r="M11" s="3" t="n">
        <f aca="false">(J11*H11/1000)</f>
        <v>3.0304725</v>
      </c>
      <c r="N11" s="3" t="n">
        <f aca="false">L11+M11</f>
        <v>4.6981575</v>
      </c>
      <c r="O11" s="3" t="n">
        <f aca="false">N11/$C$14</f>
        <v>5.220175</v>
      </c>
      <c r="P11" s="3" t="n">
        <f aca="false">O11/$C$15/$C$16</f>
        <v>6.10546783625731</v>
      </c>
      <c r="Q11" s="3" t="n">
        <f aca="false">$C$12/P11*G11</f>
        <v>237.819613327139</v>
      </c>
      <c r="R11" s="3" t="n">
        <f aca="false">$C$12/(P11+$C$22)*G11</f>
        <v>204.349668939578</v>
      </c>
    </row>
    <row r="12" customFormat="false" ht="12.75" hidden="false" customHeight="true" outlineLevel="0" collapsed="false">
      <c r="B12" s="2" t="s">
        <v>30</v>
      </c>
      <c r="C12" s="10" t="n">
        <v>24.2</v>
      </c>
      <c r="D12" s="2" t="s">
        <v>31</v>
      </c>
      <c r="G12" s="2" t="n">
        <v>70</v>
      </c>
      <c r="H12" s="3" t="n">
        <f aca="false">G12/3.6</f>
        <v>19.4444444444444</v>
      </c>
      <c r="I12" s="3" t="n">
        <f aca="false">$C$3/2*$C$8*$C$7*H12^2</f>
        <v>136.194275</v>
      </c>
      <c r="J12" s="3" t="n">
        <f aca="false">($C$5+$C$6)*9.81*$C$9</f>
        <v>181.82835</v>
      </c>
      <c r="K12" s="3" t="n">
        <f aca="false">I12+J12</f>
        <v>318.022625</v>
      </c>
      <c r="L12" s="3" t="n">
        <f aca="false">(I12*H12/1000)</f>
        <v>2.64822201388889</v>
      </c>
      <c r="M12" s="3" t="n">
        <f aca="false">(J12*H12/1000)</f>
        <v>3.53555125</v>
      </c>
      <c r="N12" s="3" t="n">
        <f aca="false">L12+M12</f>
        <v>6.18377326388889</v>
      </c>
      <c r="O12" s="3" t="n">
        <f aca="false">N12/$C$14</f>
        <v>6.87085918209876</v>
      </c>
      <c r="P12" s="3" t="n">
        <f aca="false">O12/$C$15/$C$16</f>
        <v>8.03609261064183</v>
      </c>
      <c r="Q12" s="3" t="n">
        <f aca="false">$C$12/P12*G12</f>
        <v>210.798964381858</v>
      </c>
      <c r="R12" s="3" t="n">
        <f aca="false">$C$12/(P12+$C$22)*G12</f>
        <v>187.470411492349</v>
      </c>
    </row>
    <row r="13" customFormat="false" ht="12.75" hidden="false" customHeight="true" outlineLevel="0" collapsed="false">
      <c r="G13" s="2" t="n">
        <v>80</v>
      </c>
      <c r="H13" s="3" t="n">
        <f aca="false">G13/3.6</f>
        <v>22.2222222222222</v>
      </c>
      <c r="I13" s="3" t="n">
        <f aca="false">$C$3/2*$C$8*$C$7*H13^2</f>
        <v>177.8864</v>
      </c>
      <c r="J13" s="3" t="n">
        <f aca="false">($C$5+$C$6)*9.81*$C$9</f>
        <v>181.82835</v>
      </c>
      <c r="K13" s="3" t="n">
        <f aca="false">I13+J13</f>
        <v>359.71475</v>
      </c>
      <c r="L13" s="3" t="n">
        <f aca="false">(I13*H13/1000)</f>
        <v>3.95303111111111</v>
      </c>
      <c r="M13" s="3" t="n">
        <f aca="false">(J13*H13/1000)</f>
        <v>4.04063</v>
      </c>
      <c r="N13" s="3" t="n">
        <f aca="false">L13+M13</f>
        <v>7.99366111111111</v>
      </c>
      <c r="O13" s="3" t="n">
        <f aca="false">N13/$C$14</f>
        <v>8.88184567901234</v>
      </c>
      <c r="P13" s="3" t="n">
        <f aca="false">O13/$C$15/$C$16</f>
        <v>10.388123601184</v>
      </c>
      <c r="Q13" s="3" t="n">
        <f aca="false">$C$12/P13*G13</f>
        <v>186.366669701479</v>
      </c>
      <c r="R13" s="3" t="n">
        <f aca="false">$C$12/(P13+$C$22)*G13</f>
        <v>170.001667333389</v>
      </c>
    </row>
    <row r="14" customFormat="false" ht="12.75" hidden="false" customHeight="true" outlineLevel="0" collapsed="false">
      <c r="A14" s="2" t="s">
        <v>32</v>
      </c>
      <c r="B14" s="2" t="s">
        <v>33</v>
      </c>
      <c r="C14" s="2" t="n">
        <v>0.9</v>
      </c>
      <c r="E14" s="2" t="s">
        <v>34</v>
      </c>
      <c r="F14" s="2" t="s">
        <v>35</v>
      </c>
      <c r="G14" s="2" t="n">
        <v>90</v>
      </c>
      <c r="H14" s="3" t="n">
        <f aca="false">G14/3.6</f>
        <v>25</v>
      </c>
      <c r="I14" s="3" t="n">
        <f aca="false">$C$3/2*$C$8*$C$7*H14^2</f>
        <v>225.137475</v>
      </c>
      <c r="J14" s="3" t="n">
        <f aca="false">($C$5+$C$6)*9.81*$C$9</f>
        <v>181.82835</v>
      </c>
      <c r="K14" s="3" t="n">
        <f aca="false">I14+J14</f>
        <v>406.965825</v>
      </c>
      <c r="L14" s="3" t="n">
        <f aca="false">(I14*H14/1000)</f>
        <v>5.628436875</v>
      </c>
      <c r="M14" s="3" t="n">
        <f aca="false">(J14*H14/1000)</f>
        <v>4.54570875</v>
      </c>
      <c r="N14" s="3" t="n">
        <f aca="false">L14+M14</f>
        <v>10.174145625</v>
      </c>
      <c r="O14" s="3" t="n">
        <f aca="false">N14/$C$14</f>
        <v>11.30460625</v>
      </c>
      <c r="P14" s="3" t="n">
        <f aca="false">O14/$C$15/$C$16</f>
        <v>13.2217616959064</v>
      </c>
      <c r="Q14" s="3" t="n">
        <f aca="false">$C$12/P14*G14</f>
        <v>164.728426520826</v>
      </c>
      <c r="R14" s="3" t="n">
        <f aca="false">$C$12/(P14+$C$22)*G14</f>
        <v>153.145583969876</v>
      </c>
    </row>
    <row r="15" customFormat="false" ht="12.75" hidden="false" customHeight="true" outlineLevel="0" collapsed="false">
      <c r="B15" s="2" t="s">
        <v>36</v>
      </c>
      <c r="C15" s="2" t="n">
        <v>0.9</v>
      </c>
      <c r="G15" s="2" t="n">
        <v>100</v>
      </c>
      <c r="H15" s="3" t="n">
        <f aca="false">G15/3.6</f>
        <v>27.7777777777778</v>
      </c>
      <c r="I15" s="3" t="n">
        <f aca="false">$C$3/2*$C$8*$C$7*H15^2</f>
        <v>277.9475</v>
      </c>
      <c r="J15" s="3" t="n">
        <f aca="false">($C$5+$C$6)*9.81*$C$9</f>
        <v>181.82835</v>
      </c>
      <c r="K15" s="3" t="n">
        <f aca="false">I15+J15</f>
        <v>459.77585</v>
      </c>
      <c r="L15" s="3" t="n">
        <f aca="false">(I15*H15/1000)</f>
        <v>7.72076388888889</v>
      </c>
      <c r="M15" s="3" t="n">
        <f aca="false">(J15*H15/1000)</f>
        <v>5.0507875</v>
      </c>
      <c r="N15" s="3" t="n">
        <f aca="false">L15+M15</f>
        <v>12.7715513888889</v>
      </c>
      <c r="O15" s="3" t="n">
        <f aca="false">N15/$C$14</f>
        <v>14.190612654321</v>
      </c>
      <c r="P15" s="3" t="n">
        <f aca="false">O15/$C$15/$C$16</f>
        <v>16.5972077828316</v>
      </c>
      <c r="Q15" s="3" t="n">
        <f aca="false">$C$12/P15*G15</f>
        <v>145.807658231723</v>
      </c>
      <c r="R15" s="3" t="n">
        <f aca="false">$C$12/(P15+$C$22)*G15</f>
        <v>137.521817657972</v>
      </c>
    </row>
    <row r="16" customFormat="false" ht="12.75" hidden="false" customHeight="true" outlineLevel="0" collapsed="false">
      <c r="B16" s="2" t="s">
        <v>37</v>
      </c>
      <c r="C16" s="2" t="n">
        <v>0.95</v>
      </c>
      <c r="G16" s="2" t="n">
        <v>110</v>
      </c>
      <c r="H16" s="3" t="n">
        <f aca="false">G16/3.6</f>
        <v>30.5555555555556</v>
      </c>
      <c r="I16" s="3" t="n">
        <f aca="false">$C$3/2*$C$8*$C$7*H16^2</f>
        <v>336.316475</v>
      </c>
      <c r="J16" s="3" t="n">
        <f aca="false">($C$5+$C$6)*9.81*$C$9</f>
        <v>181.82835</v>
      </c>
      <c r="K16" s="3" t="n">
        <f aca="false">I16+J16</f>
        <v>518.144825</v>
      </c>
      <c r="L16" s="3" t="n">
        <f aca="false">(I16*H16/1000)</f>
        <v>10.2763367361111</v>
      </c>
      <c r="M16" s="3" t="n">
        <f aca="false">(J16*H16/1000)</f>
        <v>5.55586625</v>
      </c>
      <c r="N16" s="3" t="n">
        <f aca="false">L16+M16</f>
        <v>15.8322029861111</v>
      </c>
      <c r="O16" s="3" t="n">
        <f aca="false">N16/$C$14</f>
        <v>17.5913366512346</v>
      </c>
      <c r="P16" s="3" t="n">
        <f aca="false">O16/$C$15/$C$16</f>
        <v>20.574662749982</v>
      </c>
      <c r="Q16" s="3" t="n">
        <f aca="false">$C$12/P16*G16</f>
        <v>129.38243665755</v>
      </c>
      <c r="R16" s="3" t="n">
        <f aca="false">$C$12/(P16+$C$22)*G16</f>
        <v>123.385474472931</v>
      </c>
    </row>
    <row r="17" customFormat="false" ht="12.75" hidden="false" customHeight="true" outlineLevel="0" collapsed="false">
      <c r="G17" s="2" t="n">
        <v>120</v>
      </c>
      <c r="H17" s="3" t="n">
        <f aca="false">G17/3.6</f>
        <v>33.3333333333333</v>
      </c>
      <c r="I17" s="3" t="n">
        <f aca="false">$C$3/2*$C$8*$C$7*H17^2</f>
        <v>400.2444</v>
      </c>
      <c r="J17" s="3" t="n">
        <f aca="false">($C$5+$C$6)*9.81*$C$9</f>
        <v>181.82835</v>
      </c>
      <c r="K17" s="3" t="n">
        <f aca="false">I17+J17</f>
        <v>582.07275</v>
      </c>
      <c r="L17" s="3" t="n">
        <f aca="false">(I17*H17/1000)</f>
        <v>13.34148</v>
      </c>
      <c r="M17" s="3" t="n">
        <f aca="false">(J17*H17/1000)</f>
        <v>6.060945</v>
      </c>
      <c r="N17" s="3" t="n">
        <f aca="false">L17+M17</f>
        <v>19.402425</v>
      </c>
      <c r="O17" s="3" t="n">
        <f aca="false">N17/$C$14</f>
        <v>21.55825</v>
      </c>
      <c r="P17" s="3" t="n">
        <f aca="false">O17/$C$15/$C$16</f>
        <v>25.2143274853801</v>
      </c>
      <c r="Q17" s="3" t="n">
        <f aca="false">$C$12/P17*G17</f>
        <v>115.172613732562</v>
      </c>
      <c r="R17" s="3" t="n">
        <f aca="false">$C$12/(P17+$C$22)*G17</f>
        <v>110.779115032403</v>
      </c>
    </row>
    <row r="18" customFormat="false" ht="12.75" hidden="false" customHeight="true" outlineLevel="0" collapsed="false">
      <c r="G18" s="2" t="n">
        <v>130</v>
      </c>
      <c r="H18" s="3" t="n">
        <f aca="false">G18/3.6</f>
        <v>36.1111111111111</v>
      </c>
      <c r="I18" s="3" t="n">
        <f aca="false">$C$3/2*$C$8*$C$7*H18^2</f>
        <v>469.731275</v>
      </c>
      <c r="J18" s="3" t="n">
        <f aca="false">($C$5+$C$6)*9.81*$C$9</f>
        <v>181.82835</v>
      </c>
      <c r="K18" s="3" t="n">
        <f aca="false">I18+J18</f>
        <v>651.559625</v>
      </c>
      <c r="L18" s="3" t="n">
        <f aca="false">(I18*H18/1000)</f>
        <v>16.9625182638889</v>
      </c>
      <c r="M18" s="3" t="n">
        <f aca="false">(J18*H18/1000)</f>
        <v>6.56602375</v>
      </c>
      <c r="N18" s="3" t="n">
        <f aca="false">L18+M18</f>
        <v>23.5285420138889</v>
      </c>
      <c r="O18" s="3" t="n">
        <f aca="false">N18/$C$14</f>
        <v>26.1428244598765</v>
      </c>
      <c r="P18" s="3" t="n">
        <f aca="false">O18/$C$15/$C$16</f>
        <v>30.5764028770486</v>
      </c>
      <c r="Q18" s="3" t="n">
        <f aca="false">$C$12/P18*G18</f>
        <v>102.889800760752</v>
      </c>
      <c r="R18" s="3" t="n">
        <f aca="false">$C$12/(P18+$C$22)*G18</f>
        <v>99.6313611860672</v>
      </c>
    </row>
    <row r="19" customFormat="false" ht="12.75" hidden="false" customHeight="true" outlineLevel="0" collapsed="false">
      <c r="A19" s="2" t="s">
        <v>38</v>
      </c>
      <c r="B19" s="2" t="s">
        <v>39</v>
      </c>
      <c r="C19" s="2" t="n">
        <v>0.5</v>
      </c>
      <c r="D19" s="2" t="s">
        <v>29</v>
      </c>
      <c r="G19" s="2" t="n">
        <v>140</v>
      </c>
      <c r="H19" s="3" t="n">
        <f aca="false">G19/3.6</f>
        <v>38.8888888888889</v>
      </c>
      <c r="I19" s="3" t="n">
        <f aca="false">$C$3/2*$C$8*$C$7*H19^2</f>
        <v>544.7771</v>
      </c>
      <c r="J19" s="3" t="n">
        <f aca="false">($C$5+$C$6)*9.81*$C$9</f>
        <v>181.82835</v>
      </c>
      <c r="K19" s="3" t="n">
        <f aca="false">I19+J19</f>
        <v>726.60545</v>
      </c>
      <c r="L19" s="3" t="n">
        <f aca="false">(I19*H19/1000)</f>
        <v>21.1857761111111</v>
      </c>
      <c r="M19" s="3" t="n">
        <f aca="false">(J19*H19/1000)</f>
        <v>7.0711025</v>
      </c>
      <c r="N19" s="3" t="n">
        <f aca="false">L19+M19</f>
        <v>28.2568786111111</v>
      </c>
      <c r="O19" s="3" t="n">
        <f aca="false">N19/$C$14</f>
        <v>31.3965317901235</v>
      </c>
      <c r="P19" s="3" t="n">
        <f aca="false">O19/$C$15/$C$16</f>
        <v>36.7210898130099</v>
      </c>
      <c r="Q19" s="3" t="n">
        <f aca="false">$C$12/P19*G19</f>
        <v>92.2630569313787</v>
      </c>
      <c r="R19" s="3" t="n">
        <f aca="false">$C$12/(P19+$C$22)*G19</f>
        <v>89.8171292715803</v>
      </c>
    </row>
    <row r="20" customFormat="false" ht="12.75" hidden="false" customHeight="true" outlineLevel="0" collapsed="false">
      <c r="B20" s="2" t="s">
        <v>40</v>
      </c>
      <c r="C20" s="2" t="n">
        <v>0</v>
      </c>
      <c r="D20" s="2" t="s">
        <v>29</v>
      </c>
      <c r="H20" s="3"/>
      <c r="I20" s="3"/>
    </row>
    <row r="21" customFormat="false" ht="12.75" hidden="false" customHeight="true" outlineLevel="0" collapsed="false">
      <c r="B21" s="2" t="s">
        <v>41</v>
      </c>
      <c r="C21" s="2" t="n">
        <v>0.5</v>
      </c>
      <c r="D21" s="2" t="s">
        <v>29</v>
      </c>
      <c r="E21" s="1" t="s">
        <v>42</v>
      </c>
      <c r="F21" s="1"/>
      <c r="H21" s="3"/>
      <c r="I21" s="3"/>
    </row>
    <row r="22" customFormat="false" ht="12.75" hidden="false" customHeight="true" outlineLevel="0" collapsed="false">
      <c r="B22" s="2" t="s">
        <v>43</v>
      </c>
      <c r="C22" s="0" t="n">
        <f aca="false">SUM(C19:C21)</f>
        <v>1</v>
      </c>
      <c r="D22" s="2" t="s">
        <v>29</v>
      </c>
    </row>
  </sheetData>
  <mergeCells count="4">
    <mergeCell ref="A1:F1"/>
    <mergeCell ref="G2:M2"/>
    <mergeCell ref="C4:D4"/>
    <mergeCell ref="E21:F2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3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G1" activeCellId="0" sqref="G1"/>
    </sheetView>
  </sheetViews>
  <sheetFormatPr defaultColWidth="10.83203125" defaultRowHeight="12.75" zeroHeight="false" outlineLevelRow="0" outlineLevelCol="0"/>
  <sheetData>
    <row r="1" customFormat="false" ht="27.75" hidden="false" customHeight="false" outlineLevel="0" collapsed="false">
      <c r="C1" s="10" t="s">
        <v>48</v>
      </c>
      <c r="D1" s="10" t="s">
        <v>45</v>
      </c>
      <c r="E1" s="10" t="s">
        <v>49</v>
      </c>
      <c r="F1" s="10" t="s">
        <v>46</v>
      </c>
      <c r="G1" s="10" t="s">
        <v>47</v>
      </c>
      <c r="H1" s="10" t="s">
        <v>50</v>
      </c>
    </row>
    <row r="2" customFormat="false" ht="13.5" hidden="false" customHeight="false" outlineLevel="0" collapsed="false">
      <c r="A2" s="2" t="s">
        <v>20</v>
      </c>
      <c r="B2" s="2" t="s">
        <v>21</v>
      </c>
      <c r="C2" s="11" t="n">
        <v>1428</v>
      </c>
      <c r="D2" s="10" t="n">
        <v>2108</v>
      </c>
      <c r="E2" s="10" t="n">
        <v>2108</v>
      </c>
      <c r="F2" s="10" t="n">
        <v>2468</v>
      </c>
      <c r="G2" s="10" t="n">
        <v>1585</v>
      </c>
      <c r="H2" s="10" t="n">
        <v>1214</v>
      </c>
    </row>
    <row r="3" customFormat="false" ht="13.5" hidden="false" customHeight="false" outlineLevel="0" collapsed="false">
      <c r="A3" s="2" t="s">
        <v>22</v>
      </c>
      <c r="B3" s="2" t="s">
        <v>21</v>
      </c>
      <c r="C3" s="11" t="n">
        <v>100</v>
      </c>
      <c r="D3" s="10" t="n">
        <v>100</v>
      </c>
      <c r="E3" s="10" t="n">
        <v>100</v>
      </c>
      <c r="F3" s="10" t="n">
        <v>100</v>
      </c>
      <c r="G3" s="10" t="n">
        <v>100</v>
      </c>
      <c r="H3" s="10" t="n">
        <v>100</v>
      </c>
    </row>
    <row r="4" customFormat="false" ht="13.5" hidden="false" customHeight="false" outlineLevel="0" collapsed="false">
      <c r="A4" s="2" t="s">
        <v>23</v>
      </c>
      <c r="B4" s="2" t="s">
        <v>24</v>
      </c>
      <c r="C4" s="11" t="n">
        <v>2.3</v>
      </c>
      <c r="D4" s="10" t="n">
        <v>2.34</v>
      </c>
      <c r="E4" s="10" t="n">
        <v>2.34</v>
      </c>
      <c r="F4" s="12" t="n">
        <v>2.574</v>
      </c>
      <c r="G4" s="10" t="n">
        <v>2.19</v>
      </c>
      <c r="H4" s="10" t="n">
        <v>2.07</v>
      </c>
    </row>
    <row r="5" customFormat="false" ht="27.75" hidden="false" customHeight="false" outlineLevel="0" collapsed="false">
      <c r="A5" s="2" t="s">
        <v>25</v>
      </c>
      <c r="C5" s="11" t="n">
        <v>0.29</v>
      </c>
      <c r="D5" s="10" t="n">
        <v>0.24</v>
      </c>
      <c r="E5" s="10" t="n">
        <v>0.24</v>
      </c>
      <c r="F5" s="12" t="n">
        <v>0.27</v>
      </c>
      <c r="G5" s="10" t="n">
        <v>0.27</v>
      </c>
      <c r="H5" s="10" t="n">
        <v>0.32</v>
      </c>
    </row>
    <row r="6" customFormat="false" ht="27.75" hidden="false" customHeight="false" outlineLevel="0" collapsed="false">
      <c r="A6" s="2" t="s">
        <v>26</v>
      </c>
      <c r="C6" s="11" t="n">
        <v>0.011</v>
      </c>
      <c r="D6" s="11" t="n">
        <v>0.011</v>
      </c>
      <c r="E6" s="11" t="n">
        <v>0.011</v>
      </c>
      <c r="F6" s="11" t="n">
        <v>0.011</v>
      </c>
      <c r="G6" s="11" t="n">
        <v>0.011</v>
      </c>
      <c r="H6" s="11" t="n">
        <v>0.011</v>
      </c>
    </row>
    <row r="7" customFormat="false" ht="27.75" hidden="false" customHeight="false" outlineLevel="0" collapsed="false">
      <c r="A7" s="2" t="s">
        <v>27</v>
      </c>
      <c r="C7" s="11" t="n">
        <v>1.5</v>
      </c>
      <c r="D7" s="11" t="n">
        <v>1.5</v>
      </c>
      <c r="E7" s="11" t="n">
        <v>1.5</v>
      </c>
      <c r="F7" s="11" t="n">
        <v>1.5</v>
      </c>
      <c r="G7" s="11" t="n">
        <v>1.5</v>
      </c>
      <c r="H7" s="11" t="n">
        <v>1.5</v>
      </c>
    </row>
    <row r="8" customFormat="false" ht="27.75" hidden="false" customHeight="false" outlineLevel="0" collapsed="false">
      <c r="A8" s="2" t="s">
        <v>28</v>
      </c>
      <c r="B8" s="2" t="s">
        <v>29</v>
      </c>
      <c r="C8" s="11" t="n">
        <v>65</v>
      </c>
      <c r="D8" s="10" t="n">
        <v>278</v>
      </c>
      <c r="E8" s="10" t="n">
        <v>235</v>
      </c>
      <c r="F8" s="10" t="n">
        <v>193</v>
      </c>
      <c r="G8" s="10" t="n">
        <v>85</v>
      </c>
      <c r="H8" s="10" t="n">
        <v>60</v>
      </c>
    </row>
    <row r="9" customFormat="false" ht="27.75" hidden="false" customHeight="false" outlineLevel="0" collapsed="false">
      <c r="A9" s="2" t="s">
        <v>30</v>
      </c>
      <c r="B9" s="2" t="s">
        <v>31</v>
      </c>
      <c r="C9" s="11" t="n">
        <v>22</v>
      </c>
      <c r="D9" s="10" t="n">
        <v>85</v>
      </c>
      <c r="E9" s="10" t="n">
        <v>85</v>
      </c>
      <c r="F9" s="10" t="n">
        <v>90</v>
      </c>
      <c r="G9" s="10" t="n">
        <v>24.2</v>
      </c>
      <c r="H9" s="10" t="n">
        <v>18.7</v>
      </c>
    </row>
    <row r="13" customFormat="false" ht="42" hidden="false" customHeight="false" outlineLevel="0" collapsed="false">
      <c r="A13" s="13" t="s">
        <v>51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LibreOffice/7.5.0.3$MacOSX_AARCH64 LibreOffice_project/c21113d003cd3efa8c53188764377a8272d9d6de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2016-03-06T09:11:00Z</dcterms:created>
  <dc:creator>Ostkamp, Matthias</dc:creator>
  <dc:description/>
  <dc:language>en-US</dc:language>
  <cp:lastModifiedBy/>
  <dcterms:modified xsi:type="dcterms:W3CDTF">2026-10-12T09:18:49Z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